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0065" activeTab="0"/>
  </bookViews>
  <sheets>
    <sheet name="общие сведения" sheetId="1" r:id="rId1"/>
    <sheet name="ЭЗ" sheetId="2" r:id="rId2"/>
  </sheets>
  <definedNames>
    <definedName name="_72ч">'общие сведения'!$A$140</definedName>
    <definedName name="_ftn1" localSheetId="1">'ЭЗ'!#REF!</definedName>
    <definedName name="_ftn2" localSheetId="1">'ЭЗ'!$A$193</definedName>
    <definedName name="_ftnref1" localSheetId="1">'ЭЗ'!$B$99</definedName>
    <definedName name="_ftnref2" localSheetId="1">'ЭЗ'!$B$137</definedName>
    <definedName name="_дпо">'общие сведения'!$A$144</definedName>
    <definedName name="_рек3">'общие сведения'!$A$146</definedName>
    <definedName name="proverka">'ЭЗ'!$B$257:$I$272</definedName>
    <definedName name="vsego">'ЭЗ'!$H$230</definedName>
    <definedName name="вывод1">'общие сведения'!$F$49</definedName>
    <definedName name="_xlnm.Print_Area" localSheetId="0">'общие сведения'!$A$3:$J$78</definedName>
    <definedName name="_xlnm.Print_Area" localSheetId="1">'ЭЗ'!$A$2:$I$255</definedName>
    <definedName name="рез_2">'общие сведения'!$A$61</definedName>
    <definedName name="рез_3">'общие сведения'!$A$62</definedName>
    <definedName name="рек_общ">'общие сведения'!$L$141</definedName>
    <definedName name="рек2">'общие сведения'!$I$56</definedName>
    <definedName name="рек3">'общие сведения'!$I$59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образовательного учреждения
</t>
        </r>
        <r>
          <rPr>
            <sz val="9"/>
            <rFont val="Tahoma"/>
            <family val="2"/>
          </rPr>
          <t>(для редактирования текста - двойной щелчок левой кнопкой мыши по ячейке)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28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  <comment ref="I141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</commentList>
</comments>
</file>

<file path=xl/sharedStrings.xml><?xml version="1.0" encoding="utf-8"?>
<sst xmlns="http://schemas.openxmlformats.org/spreadsheetml/2006/main" count="682" uniqueCount="473">
  <si>
    <t>учителя-дефектолога</t>
  </si>
  <si>
    <t>учителя-логопеда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</si>
  <si>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</si>
  <si>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</si>
  <si>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</si>
  <si>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</si>
  <si>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</si>
  <si>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</si>
  <si>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</si>
  <si>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</si>
  <si>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учитель-логопед</t>
  </si>
  <si>
    <t>методист</t>
  </si>
  <si>
    <t>педагога доп.образования</t>
  </si>
  <si>
    <t xml:space="preserve">  Дата заполнения экспертного заключения  </t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</si>
  <si>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</si>
  <si>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</si>
  <si>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t>Грамоты, дипломы, благодарности и др., выписки из приказов</t>
  </si>
  <si>
    <t xml:space="preserve"> 10-30</t>
  </si>
  <si>
    <t>30-50</t>
  </si>
  <si>
    <t>70-100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</si>
  <si>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</si>
  <si>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</si>
  <si>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</si>
  <si>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</si>
  <si>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</si>
  <si>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</si>
  <si>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</si>
  <si>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</si>
  <si>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</si>
  <si>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</si>
  <si>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</si>
  <si>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</si>
  <si>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</si>
  <si>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</si>
  <si>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</si>
  <si>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</si>
  <si>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</si>
  <si>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</si>
  <si>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</si>
  <si>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</si>
  <si>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</si>
  <si>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</si>
  <si>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</si>
  <si>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</si>
  <si>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</si>
  <si>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</si>
  <si>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</si>
  <si>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</si>
  <si>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</si>
  <si>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</si>
  <si>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</si>
  <si>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</si>
  <si>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</si>
  <si>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</si>
  <si>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</si>
  <si>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</si>
  <si>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</si>
  <si>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</si>
  <si>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</si>
  <si>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</si>
  <si>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</si>
  <si>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</si>
  <si>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</si>
  <si>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</si>
  <si>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</si>
  <si>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</si>
  <si>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</si>
  <si>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</si>
  <si>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</si>
  <si>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</si>
  <si>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</si>
  <si>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</si>
  <si>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</si>
  <si>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</si>
  <si>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</si>
  <si>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</si>
  <si>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</si>
  <si>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</si>
  <si>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</si>
  <si>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</si>
  <si>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</si>
  <si>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</si>
  <si>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</si>
  <si>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</si>
  <si>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</si>
  <si>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</si>
  <si>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</si>
  <si>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</si>
  <si>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</si>
  <si>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</si>
  <si>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</si>
  <si>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</si>
  <si>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</si>
  <si>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</si>
  <si>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</si>
  <si>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</si>
  <si>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</si>
  <si>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</si>
  <si>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</si>
  <si>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</si>
  <si>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</si>
  <si>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</si>
  <si>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</si>
  <si>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</si>
  <si>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</si>
  <si>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</si>
  <si>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</si>
  <si>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</si>
  <si>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</si>
  <si>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</si>
  <si>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</si>
  <si>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</si>
  <si>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</si>
  <si>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</si>
  <si>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</si>
  <si>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</si>
  <si>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</si>
  <si>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</si>
  <si>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</si>
  <si>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</si>
  <si>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</si>
  <si>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</si>
  <si>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</si>
  <si>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</si>
  <si>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</si>
  <si>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</si>
  <si>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</si>
  <si>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</si>
  <si>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</si>
  <si>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</si>
  <si>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</si>
  <si>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</si>
  <si>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</si>
  <si>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</si>
  <si>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</si>
  <si>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</si>
  <si>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</si>
  <si>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</si>
  <si>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</si>
  <si>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</si>
  <si>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</si>
  <si>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</si>
  <si>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</si>
  <si>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</si>
  <si>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</si>
  <si>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</si>
  <si>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</si>
  <si>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</si>
  <si>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</si>
  <si>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</si>
  <si>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</si>
  <si>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</si>
  <si>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</si>
  <si>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</si>
  <si>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</si>
  <si>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</si>
  <si>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</si>
  <si>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</si>
  <si>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</si>
  <si>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</si>
  <si>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</si>
  <si>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</si>
  <si>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</si>
  <si>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</si>
  <si>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</si>
  <si>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</si>
  <si>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</si>
  <si>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</si>
  <si>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</si>
  <si>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</si>
  <si>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</si>
  <si>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</si>
  <si>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</si>
  <si>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</si>
  <si>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</si>
  <si>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</si>
  <si>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</si>
  <si>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</si>
  <si>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</si>
  <si>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</si>
  <si>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</si>
  <si>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</si>
  <si>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</si>
  <si>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</si>
  <si>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</si>
  <si>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</si>
  <si>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</si>
  <si>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</si>
  <si>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</si>
  <si>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</si>
  <si>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</si>
  <si>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</si>
  <si>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</si>
  <si>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</si>
  <si>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</si>
  <si>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</si>
  <si>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</si>
  <si>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</si>
  <si>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</si>
  <si>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</si>
  <si>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</si>
  <si>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3.1.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</si>
  <si>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</si>
  <si>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</si>
  <si>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</si>
  <si>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</si>
  <si>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</si>
  <si>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</si>
  <si>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</si>
  <si>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</si>
  <si>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</si>
  <si>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</si>
  <si>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</si>
  <si>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</si>
  <si>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</si>
  <si>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</si>
  <si>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</si>
  <si>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</si>
  <si>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</si>
  <si>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</si>
  <si>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</si>
  <si>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</si>
  <si>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</si>
  <si>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</si>
  <si>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?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</si>
  <si>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</si>
  <si>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</si>
  <si>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</si>
  <si>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</si>
  <si>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</si>
  <si>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</si>
  <si>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</si>
  <si>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</si>
  <si>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</si>
  <si>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</si>
  <si>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</si>
  <si>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</si>
  <si>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</si>
  <si>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</si>
  <si>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</si>
  <si>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</si>
  <si>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</si>
  <si>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</si>
  <si>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</si>
  <si>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участие - 50б.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</si>
  <si>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</si>
  <si>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</si>
  <si>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</si>
  <si>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</si>
  <si>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</si>
  <si>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</si>
  <si>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 xml:space="preserve">
Программа 
ВПО/ ПП/СТ освоена полностью
</t>
  </si>
  <si>
    <t>и выше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</si>
  <si>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</si>
  <si>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</si>
  <si>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</si>
  <si>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</si>
  <si>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</si>
  <si>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</si>
  <si>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</si>
  <si>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</si>
  <si>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</si>
  <si>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</si>
  <si>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3-7 выст- 20б.</t>
  </si>
  <si>
    <t>1-2 выст- 10б.</t>
  </si>
  <si>
    <t>1-2 выст- 30б.</t>
  </si>
  <si>
    <t>3-7выст-  40б.</t>
  </si>
  <si>
    <t xml:space="preserve">Не 
обучается
</t>
  </si>
  <si>
    <t>Не 
обучается</t>
  </si>
  <si>
    <t>Грамоты, дипломы, выписки из приказов</t>
  </si>
  <si>
    <t xml:space="preserve"> международ.</t>
  </si>
  <si>
    <t>1 конкурс- 30б</t>
  </si>
  <si>
    <t>Материалы на сайте и их представле ние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</si>
  <si>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</si>
  <si>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</si>
  <si>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</si>
  <si>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</si>
  <si>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</si>
  <si>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>Опыт 
не 
представ- лен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</si>
  <si>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</si>
  <si>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</si>
  <si>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</si>
  <si>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</si>
  <si>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 xml:space="preserve">10 - 50 </t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</si>
  <si>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</si>
  <si>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</si>
  <si>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</si>
  <si>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</si>
  <si>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Освоение индивидуаль- ной программы повышения квалификации в полном объеме:</t>
  </si>
  <si>
    <t>1. Инвариант академический 
           +
2. Инвариант кафедральный  
          +
3.Вариативные программы курсов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</si>
  <si>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</si>
  <si>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</si>
  <si>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</si>
  <si>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</si>
  <si>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</si>
  <si>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</si>
  <si>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</si>
  <si>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</si>
  <si>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</si>
  <si>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</si>
  <si>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</si>
  <si>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</si>
  <si>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</si>
  <si>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</si>
  <si>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</si>
  <si>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</si>
  <si>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активно распространяют собственный опыт в области повышения качества образования и воспитания 
(п. 31).</t>
  </si>
  <si>
    <t>воспитатель группы продленного дня</t>
  </si>
  <si>
    <t>педагог</t>
  </si>
  <si>
    <t>педагога</t>
  </si>
  <si>
    <t>воспитателя ГПД</t>
  </si>
  <si>
    <t>оставить строку пустой, сортировать от К2 до N23 по алфавиту</t>
  </si>
  <si>
    <t>руководитель физ.воспитания</t>
  </si>
  <si>
    <t>руководителя физ. воспитания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</si>
  <si>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</si>
  <si>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</si>
  <si>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</si>
  <si>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</si>
  <si>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</si>
  <si>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</si>
  <si>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</si>
  <si>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</si>
  <si>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</si>
  <si>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</si>
  <si>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</si>
  <si>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</si>
  <si>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педагога-психолога</t>
  </si>
  <si>
    <t>Подпись председателя экспертной группы</t>
  </si>
  <si>
    <t>Планы, отчеты, журнал регистрации видов деятельности</t>
  </si>
  <si>
    <t>« __ » ___________  20__г.</t>
  </si>
  <si>
    <r>
      <t>Проведение открытых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</si>
  <si>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 xml:space="preserve">Сертифика ты, приказы, справки, тезисы </t>
  </si>
  <si>
    <t>Копии приказов, справки</t>
  </si>
  <si>
    <t>1 комис/жюри - 80б.</t>
  </si>
  <si>
    <t>2 комис/жюри - 90б.</t>
  </si>
  <si>
    <t>3 и более - 100</t>
  </si>
  <si>
    <t>80-100</t>
  </si>
  <si>
    <t xml:space="preserve">Педагог-психолог работает изолированно, 
по запросу </t>
  </si>
  <si>
    <t>Психологическое просвещение и профилактика</t>
  </si>
  <si>
    <t>Планы, отчеты, журнал регистрации видов деятельности, стенды, подтверждающие реализацию данного направления</t>
  </si>
  <si>
    <t>Не проводится</t>
  </si>
  <si>
    <t>Проводится регулярно по плану с отдельными категориями</t>
  </si>
  <si>
    <t>Портфель психодиаг- ностических методик</t>
  </si>
  <si>
    <t xml:space="preserve">Психологическое консультирование </t>
  </si>
  <si>
    <t>Проводится 
по запросу</t>
  </si>
  <si>
    <t>Портфель не полный, научная обоснован- ность мето- дик не под-тверждена сопроводи-тельной до- кументацией</t>
  </si>
  <si>
    <t>Название технологии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</si>
  <si>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</si>
  <si>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t>10-200</t>
  </si>
  <si>
    <t>Востребованность психологических услуг участниками образовательного процесса</t>
  </si>
  <si>
    <t>Планы, отчеты, журнал регистрации видов деятельности, отзывы участников</t>
  </si>
  <si>
    <t>Учащимися, педагогами</t>
  </si>
  <si>
    <t xml:space="preserve">Учащимися, педагогами,
администра- цией
</t>
  </si>
  <si>
    <t xml:space="preserve">Учащимися, родителями, педагогами,
администра- цией
</t>
  </si>
  <si>
    <t>Взаимодействие с администрацией, педагогами и классными руководителями, специалистами КДН, ПДН (ОПП)</t>
  </si>
  <si>
    <t>Педагог-психолог периодически взаимодейст. со специа- листами ОУ</t>
  </si>
  <si>
    <t>Регулярное взаимодейст- вие со специа- листами ОУ и администра- цией</t>
  </si>
  <si>
    <t>Проводится по текущему запросу специалистов ОУ</t>
  </si>
  <si>
    <t>Проводится регулярно по плану, в системе, ох-ватывающей всех участников образователь- ного процесса</t>
  </si>
  <si>
    <t>Психологическая диагностика</t>
  </si>
  <si>
    <t>Проводится периодически</t>
  </si>
  <si>
    <t>Проводится регулярно, системно  в соответствии с запросами учреждения, перспективным планом</t>
  </si>
  <si>
    <t>Проводится регулярно, системно  в соответствии с потребностя- ми участников образовательного процесса, запросами учреждения, перспектив- ным планом</t>
  </si>
  <si>
    <t>В наличии, 
содержит научно обоснованные, современные методики по актуальным направлениям психодиагностической работы в ОУ</t>
  </si>
  <si>
    <t>В наличии, 
содержит научно обоснованные методики, подтвержденные соответствующей документацией</t>
  </si>
  <si>
    <t>Психологическая коррекционно-развивающая работа</t>
  </si>
  <si>
    <t>Проводится систематически, комплексно по индивидуальным и групповым программам, утвержденным муниципальной методической службой</t>
  </si>
  <si>
    <t>Планы, отчеты, журнал регистрации видов дея- тельности, утвержденные программы, планы конспекты</t>
  </si>
  <si>
    <t>Проводится 
эпизодически</t>
  </si>
  <si>
    <t>Проводится систематически (по плану), как по результатам психологической диагностики, так и по запросу</t>
  </si>
  <si>
    <t>Профориентация учащихся</t>
  </si>
  <si>
    <t>Проводится со всеми учащимися, системно, комплексно</t>
  </si>
  <si>
    <t>Муницип./ зональный ур</t>
  </si>
  <si>
    <t xml:space="preserve">Планы, отче- ты, журнал регистрации видов дея- тельности, 
утвержденные программы  профессиональ- ной ориентации учащихся, пла- ны, конспекты
</t>
  </si>
  <si>
    <t>Перейти на лист 'ЭЗ'</t>
  </si>
  <si>
    <t>Проверить правильность заполнения данных</t>
  </si>
  <si>
    <t>Председатель экспертной группы</t>
  </si>
  <si>
    <t>1)</t>
  </si>
  <si>
    <t>2)</t>
  </si>
  <si>
    <t>3)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</si>
  <si>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</si>
  <si>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</si>
  <si>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</si>
  <si>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/>
  </si>
  <si>
    <t>(Владеет технологиями/методиками психолого-педагогического сопровождения участников образовательного процесса и эффективно применяет их в профессиональной деятельности)
см. Приложение 1</t>
  </si>
  <si>
    <t xml:space="preserve">Наличие и качество психодиагностического инструментария
</t>
  </si>
  <si>
    <r>
      <t xml:space="preserve">Участие в профессио-  нальных конкурсах * 
</t>
    </r>
  </si>
  <si>
    <t>НПО/СПО</t>
  </si>
  <si>
    <t>Уровень ОУ</t>
  </si>
  <si>
    <t>Уровень ОУ НПО/СПО</t>
  </si>
  <si>
    <t>Опыт представлен на  сайте ОУ</t>
  </si>
  <si>
    <t>Уровень ОУ
НПО/СПО</t>
  </si>
  <si>
    <t>Примечание:  на уровне ОУ
и муниципальном уровнях учитываются авторские разработки в виде рукописи при наличии соответствующих рецензий
(см. Приложение 3)</t>
  </si>
  <si>
    <t>Нет</t>
  </si>
  <si>
    <t>1 конкурс- 60б</t>
  </si>
  <si>
    <t>1 конк. - 110б.</t>
  </si>
  <si>
    <t>Да</t>
  </si>
  <si>
    <r>
      <t>Выступления на научно-практических конферен-циях, педагогических чтениях,  семинарах, секциях,  методических/ предметно-цикловых комиссиях</t>
    </r>
    <r>
      <rPr>
        <sz val="10"/>
        <rFont val="Times New Roman"/>
        <family val="1"/>
      </rPr>
      <t xml:space="preserve"> (за исключением вопросов организационного характера)</t>
    </r>
    <r>
      <rPr>
        <sz val="11"/>
        <rFont val="Times New Roman"/>
        <family val="1"/>
      </rPr>
      <t xml:space="preserve">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</si>
  <si>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Психологическое сопровождение учащихся при подготовке к государственной аттестации</t>
  </si>
  <si>
    <t>Планы, отче- ты, журнал регистрации видов дея- тельности, утвержденные программы психологичес- кого сопро- вождения к го- сударственной аттестации, конспекты</t>
  </si>
  <si>
    <t xml:space="preserve">  –   1310</t>
  </si>
  <si>
    <t>Регулярное взаимодействие со специа- листами ОУ, администра- цией, специа- листами КДН, ПДН (ОПП)</t>
  </si>
  <si>
    <t>Истринский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</si>
  <si>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</si>
  <si>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</si>
  <si>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</si>
  <si>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</si>
  <si>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</si>
  <si>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</si>
  <si>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</si>
  <si>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</si>
  <si>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</si>
  <si>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Продуктивность и эффективность  профессиональной деятельности</t>
  </si>
  <si>
    <t>Наличие степени кандидата наук, звания доцента</t>
  </si>
  <si>
    <t>Наличие степени доктора наук, звания профессора</t>
  </si>
  <si>
    <t>100-250</t>
  </si>
  <si>
    <t>300-500</t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</si>
  <si>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</si>
  <si>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Выписки из приказов</t>
  </si>
  <si>
    <t xml:space="preserve">
Не участвует</t>
  </si>
  <si>
    <r>
      <t xml:space="preserve">              </t>
    </r>
    <r>
      <rPr>
        <sz val="10"/>
        <rFont val="Times New Roman"/>
        <family val="1"/>
      </rPr>
      <t>Эксперт</t>
    </r>
    <r>
      <rPr>
        <sz val="3"/>
        <rFont val="Times New Roman"/>
        <family val="1"/>
      </rPr>
      <t xml:space="preserve">  
</t>
    </r>
    <r>
      <rPr>
        <i/>
        <sz val="9"/>
        <rFont val="Times New Roman"/>
        <family val="1"/>
      </rPr>
      <t>1 выезд – 100 б.
2-3 выезда – 150 б.
4-6 выездов – 200 б.
7 и более выездов – 250 б.</t>
    </r>
  </si>
  <si>
    <r>
      <t xml:space="preserve">         Председатель 
  экспертной группы</t>
    </r>
    <r>
      <rPr>
        <sz val="3"/>
        <rFont val="Times New Roman"/>
        <family val="1"/>
      </rPr>
      <t xml:space="preserve">
</t>
    </r>
    <r>
      <rPr>
        <i/>
        <sz val="9"/>
        <rFont val="Times New Roman"/>
        <family val="1"/>
      </rPr>
      <t>1 год – 300 б.
2 года – 400 б.
3 и более – 500 б.</t>
    </r>
  </si>
  <si>
    <r>
      <t>Руководство методи- 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</si>
  <si>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4 и более - 100</t>
  </si>
  <si>
    <t>Документы, подтвержд. участие в работе КБОУ, эксперимент.  площадок, лабораторий, центров</t>
  </si>
  <si>
    <r>
      <t>Примечание: 
баллы за участие даются только при отсутствии победителей и призеров</t>
    </r>
    <r>
      <rPr>
        <i/>
        <sz val="3"/>
        <rFont val="Times New Roman"/>
        <family val="1"/>
      </rPr>
      <t xml:space="preserve"> 
</t>
    </r>
    <r>
      <rPr>
        <i/>
        <sz val="9"/>
        <rFont val="Times New Roman"/>
        <family val="1"/>
      </rPr>
      <t>(см. Приложение 3)</t>
    </r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</si>
  <si>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Приложения 3 и 4)</t>
    </r>
  </si>
  <si>
    <t>2.1.9.</t>
  </si>
  <si>
    <r>
      <t xml:space="preserve">Участие в деятельности экспертных комиссий, </t>
    </r>
    <r>
      <rPr>
        <sz val="10"/>
        <rFont val="Times New Roman"/>
        <family val="1"/>
      </rPr>
      <t xml:space="preserve">апелляционных комиссий, аттестационных комиссий (до 2011 г.), </t>
    </r>
    <r>
      <rPr>
        <sz val="11"/>
        <rFont val="Times New Roman"/>
        <family val="1"/>
      </rPr>
      <t xml:space="preserve">профессиональ- ных ассоциаций, постоян- но действующих семина-ров, жюри профессиональ-ных конкурсов и др.
</t>
    </r>
    <r>
      <rPr>
        <i/>
        <sz val="10"/>
        <rFont val="Times New Roman"/>
        <family val="1"/>
      </rPr>
      <t>(см. Приложение 3)</t>
    </r>
  </si>
  <si>
    <t>сентября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</si>
  <si>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</si>
  <si>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</si>
  <si>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</si>
  <si>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</si>
  <si>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</si>
  <si>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</si>
  <si>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да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</si>
  <si>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</si>
  <si>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</si>
  <si>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</si>
  <si>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</si>
  <si>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</si>
  <si>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Кол-во членов экспертной группы (без председателя)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</si>
  <si>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</si>
  <si>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наличие специализации</t>
  </si>
  <si>
    <t>квалификация 
в Род.падеже</t>
  </si>
  <si>
    <t>Длина в Р.п.</t>
  </si>
  <si>
    <t>v</t>
  </si>
  <si>
    <t>педагога доп. образования</t>
  </si>
  <si>
    <t xml:space="preserve">преподаватель-организатор </t>
  </si>
  <si>
    <t xml:space="preserve">преподавателя-организатора </t>
  </si>
  <si>
    <t>тренер</t>
  </si>
  <si>
    <t>тренера</t>
  </si>
  <si>
    <t>тренер-преподаватель</t>
  </si>
  <si>
    <t>тренера-преподавателя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</si>
  <si>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</si>
  <si>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</si>
  <si>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</si>
  <si>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</si>
  <si>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формула</t>
  </si>
  <si>
    <t>ИТОГовая формула -&gt;</t>
  </si>
  <si>
    <t>ФИО председателя полностью</t>
  </si>
  <si>
    <t xml:space="preserve">Получить  дополнительное профессиональное образование по направлению подготовки  "Педагогика и психология". </t>
  </si>
  <si>
    <t>;F168=0;F171=0;G174&lt;&gt;100)</t>
  </si>
  <si>
    <r>
      <t xml:space="preserve">Обучение в вузе/ сузе </t>
    </r>
    <r>
      <rPr>
        <sz val="10"/>
        <rFont val="Times New Roman"/>
        <family val="1"/>
      </rPr>
      <t>(по направлению "Педагогика и психология")</t>
    </r>
  </si>
  <si>
    <t xml:space="preserve">  -  …</t>
  </si>
  <si>
    <r>
      <t xml:space="preserve"> 2) если у педагога нет профессионального образования по направлению "</t>
    </r>
    <r>
      <rPr>
        <b/>
        <sz val="10"/>
        <rFont val="Arial Cyr"/>
        <family val="0"/>
      </rPr>
      <t>Педагогика</t>
    </r>
    <r>
      <rPr>
        <sz val="10"/>
        <rFont val="Arial Cyr"/>
        <family val="0"/>
      </rPr>
      <t xml:space="preserve"> и психология"</t>
    </r>
  </si>
  <si>
    <t xml:space="preserve">Государственное бюджетное образовательное учреждение начального/ среднего профессионального образования Московской области … (для редактирования - двойной щелчок левой кнопкой мыши по ячейке) </t>
  </si>
  <si>
    <t>на педагога-психолога 
начального/среднего профессионального образования (НПО/СПО)</t>
  </si>
  <si>
    <t>Наличие/получение  высшего или  среднего профессионального образования  по направлению подготовки "Педагогика и психология"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</si>
  <si>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с заключением ознакомлен(а)  и согласен (согласна) / не согласен (не согласна)</t>
  </si>
  <si>
    <t>Сентябрь 2013г.</t>
  </si>
  <si>
    <t>городской округ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</si>
</sst>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2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2"/>
      <name val="Arial Cyr"/>
      <family val="0"/>
    </font>
    <font>
      <i/>
      <sz val="9"/>
      <name val="Arial Cyr"/>
      <family val="0"/>
    </font>
    <font>
      <b/>
      <sz val="9"/>
      <name val="Arial"/>
      <family val="2"/>
    </font>
    <font>
      <i/>
      <vertAlign val="superscript"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b/>
      <sz val="14"/>
      <name val="Times New Roman"/>
      <family val="1"/>
    </font>
    <font>
      <b/>
      <sz val="11"/>
      <color indexed="9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b/>
      <sz val="10"/>
      <color indexed="62"/>
      <name val="Arial Cyr"/>
      <family val="0"/>
    </font>
    <font>
      <i/>
      <sz val="8"/>
      <name val="Times New Roman"/>
      <family val="1"/>
    </font>
    <font>
      <sz val="3"/>
      <name val="Times New Roman"/>
      <family val="1"/>
    </font>
    <font>
      <sz val="8"/>
      <name val="Times New Roman"/>
      <family val="1"/>
    </font>
    <font>
      <i/>
      <sz val="3"/>
      <name val="Times New Roman"/>
      <family val="1"/>
    </font>
    <font>
      <sz val="9"/>
      <name val="Tahoma"/>
      <family val="2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b/>
      <sz val="11"/>
      <color indexed="20"/>
      <name val="Arial Cyr"/>
      <family val="0"/>
    </font>
    <font>
      <i/>
      <sz val="10"/>
      <color indexed="20"/>
      <name val="Arial Cyr"/>
      <family val="0"/>
    </font>
    <font>
      <b/>
      <i/>
      <sz val="10"/>
      <name val="Arial Cyr"/>
      <family val="0"/>
    </font>
    <font>
      <sz val="10"/>
      <color indexed="47"/>
      <name val="Arial Cyr"/>
      <family val="0"/>
    </font>
    <font>
      <sz val="8"/>
      <color indexed="5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2" fillId="25" borderId="1" applyNumberFormat="0" applyAlignment="0" applyProtection="0"/>
    <xf numFmtId="0" fontId="113" fillId="26" borderId="2" applyNumberFormat="0" applyAlignment="0" applyProtection="0"/>
    <xf numFmtId="0" fontId="114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27" borderId="7" applyNumberFormat="0" applyAlignment="0" applyProtection="0"/>
    <xf numFmtId="0" fontId="120" fillId="0" borderId="0" applyNumberFormat="0" applyFill="0" applyBorder="0" applyAlignment="0" applyProtection="0"/>
    <xf numFmtId="0" fontId="121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6" fillId="31" borderId="0" applyNumberFormat="0" applyBorder="0" applyAlignment="0" applyProtection="0"/>
  </cellStyleXfs>
  <cellXfs count="725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6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0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0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27" fillId="0" borderId="20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2" fillId="0" borderId="13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2" fillId="0" borderId="13" xfId="0" applyFont="1" applyBorder="1" applyAlignment="1" applyProtection="1">
      <alignment/>
      <protection hidden="1"/>
    </xf>
    <xf numFmtId="0" fontId="12" fillId="0" borderId="22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3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4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7" fillId="0" borderId="22" xfId="0" applyFont="1" applyBorder="1" applyAlignment="1" applyProtection="1">
      <alignment vertical="top" wrapText="1"/>
      <protection hidden="1"/>
    </xf>
    <xf numFmtId="1" fontId="0" fillId="0" borderId="0" xfId="0" applyNumberForma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33" borderId="0" xfId="54" applyFont="1" applyFill="1" applyBorder="1" applyAlignment="1" applyProtection="1">
      <alignment vertical="center"/>
      <protection hidden="1"/>
    </xf>
    <xf numFmtId="0" fontId="39" fillId="34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2" fillId="0" borderId="20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5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4" xfId="0" applyFont="1" applyBorder="1" applyAlignment="1" applyProtection="1">
      <alignment vertical="top" wrapText="1"/>
      <protection hidden="1"/>
    </xf>
    <xf numFmtId="0" fontId="48" fillId="0" borderId="0" xfId="0" applyFont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24" fillId="0" borderId="22" xfId="0" applyFont="1" applyBorder="1" applyAlignment="1" applyProtection="1">
      <alignment vertical="center" wrapText="1"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2" borderId="14" xfId="0" applyFill="1" applyBorder="1" applyAlignment="1" applyProtection="1">
      <alignment vertical="center"/>
      <protection hidden="1"/>
    </xf>
    <xf numFmtId="0" fontId="0" fillId="32" borderId="17" xfId="0" applyFill="1" applyBorder="1" applyAlignment="1" applyProtection="1">
      <alignment vertical="center"/>
      <protection hidden="1"/>
    </xf>
    <xf numFmtId="0" fontId="0" fillId="32" borderId="11" xfId="0" applyFill="1" applyBorder="1" applyAlignment="1" applyProtection="1">
      <alignment vertical="center"/>
      <protection hidden="1"/>
    </xf>
    <xf numFmtId="0" fontId="0" fillId="32" borderId="19" xfId="0" applyFill="1" applyBorder="1" applyAlignment="1" applyProtection="1">
      <alignment vertical="center"/>
      <protection hidden="1"/>
    </xf>
    <xf numFmtId="0" fontId="0" fillId="32" borderId="11" xfId="0" applyFont="1" applyFill="1" applyBorder="1" applyAlignment="1" applyProtection="1">
      <alignment vertical="center"/>
      <protection hidden="1"/>
    </xf>
    <xf numFmtId="0" fontId="37" fillId="0" borderId="21" xfId="0" applyFont="1" applyBorder="1" applyAlignment="1" applyProtection="1">
      <alignment vertical="center"/>
      <protection hidden="1"/>
    </xf>
    <xf numFmtId="0" fontId="0" fillId="32" borderId="10" xfId="0" applyFill="1" applyBorder="1" applyAlignment="1" applyProtection="1">
      <alignment vertical="center"/>
      <protection hidden="1"/>
    </xf>
    <xf numFmtId="0" fontId="0" fillId="32" borderId="16" xfId="0" applyFill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0" fillId="32" borderId="22" xfId="0" applyFill="1" applyBorder="1" applyAlignment="1" applyProtection="1">
      <alignment vertical="center"/>
      <protection hidden="1"/>
    </xf>
    <xf numFmtId="0" fontId="0" fillId="32" borderId="24" xfId="0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indent="2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left" indent="2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42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vertical="top"/>
      <protection hidden="1"/>
    </xf>
    <xf numFmtId="0" fontId="27" fillId="32" borderId="20" xfId="0" applyFont="1" applyFill="1" applyBorder="1" applyAlignment="1" applyProtection="1">
      <alignment vertical="top"/>
      <protection hidden="1"/>
    </xf>
    <xf numFmtId="0" fontId="0" fillId="32" borderId="20" xfId="0" applyFill="1" applyBorder="1" applyAlignment="1" applyProtection="1">
      <alignment/>
      <protection hidden="1"/>
    </xf>
    <xf numFmtId="0" fontId="17" fillId="32" borderId="23" xfId="42" applyFill="1" applyBorder="1" applyAlignment="1" applyProtection="1">
      <alignment horizontal="left" vertical="top"/>
      <protection hidden="1"/>
    </xf>
    <xf numFmtId="0" fontId="27" fillId="32" borderId="23" xfId="0" applyFont="1" applyFill="1" applyBorder="1" applyAlignment="1" applyProtection="1">
      <alignment vertical="top" wrapText="1"/>
      <protection hidden="1"/>
    </xf>
    <xf numFmtId="0" fontId="27" fillId="32" borderId="23" xfId="0" applyFont="1" applyFill="1" applyBorder="1" applyAlignment="1" applyProtection="1">
      <alignment vertical="top"/>
      <protection hidden="1"/>
    </xf>
    <xf numFmtId="0" fontId="0" fillId="32" borderId="23" xfId="0" applyFill="1" applyBorder="1" applyAlignment="1" applyProtection="1">
      <alignment/>
      <protection hidden="1"/>
    </xf>
    <xf numFmtId="0" fontId="27" fillId="32" borderId="23" xfId="0" applyFont="1" applyFill="1" applyBorder="1" applyAlignment="1" applyProtection="1">
      <alignment horizontal="right" vertical="top" indent="1"/>
      <protection hidden="1"/>
    </xf>
    <xf numFmtId="0" fontId="0" fillId="32" borderId="23" xfId="0" applyFont="1" applyFill="1" applyBorder="1" applyAlignment="1" applyProtection="1">
      <alignment horizontal="left" vertical="top"/>
      <protection hidden="1"/>
    </xf>
    <xf numFmtId="0" fontId="6" fillId="32" borderId="23" xfId="0" applyFont="1" applyFill="1" applyBorder="1" applyAlignment="1" applyProtection="1">
      <alignment vertical="top"/>
      <protection hidden="1"/>
    </xf>
    <xf numFmtId="14" fontId="24" fillId="32" borderId="23" xfId="0" applyNumberFormat="1" applyFont="1" applyFill="1" applyBorder="1" applyAlignment="1" applyProtection="1">
      <alignment horizontal="left" vertical="top"/>
      <protection hidden="1"/>
    </xf>
    <xf numFmtId="0" fontId="24" fillId="32" borderId="23" xfId="0" applyFont="1" applyFill="1" applyBorder="1" applyAlignment="1" applyProtection="1">
      <alignment vertical="top"/>
      <protection hidden="1"/>
    </xf>
    <xf numFmtId="0" fontId="6" fillId="32" borderId="23" xfId="0" applyFont="1" applyFill="1" applyBorder="1" applyAlignment="1" applyProtection="1">
      <alignment horizontal="left" vertical="top"/>
      <protection hidden="1"/>
    </xf>
    <xf numFmtId="0" fontId="0" fillId="32" borderId="23" xfId="0" applyFont="1" applyFill="1" applyBorder="1" applyAlignment="1" applyProtection="1">
      <alignment horizontal="left" vertical="top" wrapText="1"/>
      <protection hidden="1"/>
    </xf>
    <xf numFmtId="0" fontId="6" fillId="32" borderId="0" xfId="0" applyFont="1" applyFill="1" applyAlignment="1" applyProtection="1">
      <alignment horizontal="left" vertical="top"/>
      <protection hidden="1"/>
    </xf>
    <xf numFmtId="0" fontId="0" fillId="32" borderId="0" xfId="0" applyFont="1" applyFill="1" applyAlignment="1" applyProtection="1">
      <alignment horizontal="left" vertical="top" wrapText="1"/>
      <protection hidden="1"/>
    </xf>
    <xf numFmtId="0" fontId="0" fillId="32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64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66" fillId="0" borderId="0" xfId="0" applyFont="1" applyAlignment="1" applyProtection="1">
      <alignment vertical="top" wrapText="1"/>
      <protection hidden="1"/>
    </xf>
    <xf numFmtId="0" fontId="26" fillId="32" borderId="23" xfId="0" applyFont="1" applyFill="1" applyBorder="1" applyAlignment="1" applyProtection="1">
      <alignment vertical="top"/>
      <protection hidden="1"/>
    </xf>
    <xf numFmtId="0" fontId="26" fillId="32" borderId="20" xfId="0" applyFont="1" applyFill="1" applyBorder="1" applyAlignment="1" applyProtection="1">
      <alignment vertical="top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42" fillId="32" borderId="0" xfId="0" applyFont="1" applyFill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27" fillId="0" borderId="20" xfId="0" applyFont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0" fontId="17" fillId="0" borderId="14" xfId="42" applyBorder="1" applyAlignment="1" applyProtection="1">
      <alignment/>
      <protection hidden="1"/>
    </xf>
    <xf numFmtId="0" fontId="17" fillId="0" borderId="17" xfId="42" applyBorder="1" applyAlignment="1" applyProtection="1">
      <alignment/>
      <protection hidden="1"/>
    </xf>
    <xf numFmtId="0" fontId="17" fillId="0" borderId="10" xfId="42" applyBorder="1" applyAlignment="1" applyProtection="1">
      <alignment/>
      <protection hidden="1"/>
    </xf>
    <xf numFmtId="0" fontId="17" fillId="0" borderId="16" xfId="42" applyBorder="1" applyAlignment="1" applyProtection="1">
      <alignment/>
      <protection hidden="1"/>
    </xf>
    <xf numFmtId="0" fontId="17" fillId="0" borderId="22" xfId="42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24" fillId="35" borderId="20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hidden="1"/>
    </xf>
    <xf numFmtId="0" fontId="71" fillId="0" borderId="15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27" fillId="35" borderId="20" xfId="0" applyFont="1" applyFill="1" applyBorder="1" applyAlignment="1" applyProtection="1">
      <alignment horizontal="left" vertical="top" indent="1"/>
      <protection locked="0"/>
    </xf>
    <xf numFmtId="0" fontId="27" fillId="0" borderId="16" xfId="0" applyFont="1" applyFill="1" applyBorder="1" applyAlignment="1" applyProtection="1">
      <alignment horizontal="left" vertical="top" indent="1"/>
      <protection locked="0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16" xfId="0" applyFont="1" applyFill="1" applyBorder="1" applyAlignment="1" applyProtection="1">
      <alignment horizontal="left" vertical="top" indent="1"/>
      <protection hidden="1"/>
    </xf>
    <xf numFmtId="0" fontId="27" fillId="4" borderId="20" xfId="0" applyFont="1" applyFill="1" applyBorder="1" applyAlignment="1" applyProtection="1">
      <alignment horizontal="left" vertical="top" indent="1"/>
      <protection locked="0"/>
    </xf>
    <xf numFmtId="0" fontId="0" fillId="0" borderId="10" xfId="0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16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Border="1" applyAlignment="1">
      <alignment/>
    </xf>
    <xf numFmtId="0" fontId="27" fillId="0" borderId="16" xfId="0" applyFont="1" applyFill="1" applyBorder="1" applyAlignment="1" applyProtection="1">
      <alignment vertical="top"/>
      <protection hidden="1"/>
    </xf>
    <xf numFmtId="0" fontId="0" fillId="0" borderId="10" xfId="0" applyBorder="1" applyAlignment="1" applyProtection="1">
      <alignment/>
      <protection hidden="1"/>
    </xf>
    <xf numFmtId="0" fontId="74" fillId="0" borderId="16" xfId="0" applyFont="1" applyFill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/>
      <protection hidden="1"/>
    </xf>
    <xf numFmtId="0" fontId="75" fillId="0" borderId="1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horizontal="left" vertical="top" indent="1"/>
      <protection hidden="1"/>
    </xf>
    <xf numFmtId="3" fontId="77" fillId="0" borderId="16" xfId="0" applyNumberFormat="1" applyFont="1" applyFill="1" applyBorder="1" applyAlignment="1" applyProtection="1">
      <alignment horizontal="left" vertical="top" indent="1"/>
      <protection hidden="1"/>
    </xf>
    <xf numFmtId="0" fontId="78" fillId="0" borderId="10" xfId="0" applyFont="1" applyFill="1" applyBorder="1" applyAlignment="1" applyProtection="1">
      <alignment horizontal="left" vertical="top" indent="1"/>
      <protection hidden="1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3" fontId="80" fillId="0" borderId="0" xfId="0" applyNumberFormat="1" applyFont="1" applyFill="1" applyBorder="1" applyAlignment="1" applyProtection="1">
      <alignment horizontal="left" vertical="top" indent="1"/>
      <protection hidden="1"/>
    </xf>
    <xf numFmtId="3" fontId="80" fillId="0" borderId="0" xfId="0" applyNumberFormat="1" applyFont="1" applyFill="1" applyBorder="1" applyAlignment="1" applyProtection="1">
      <alignment vertical="top"/>
      <protection hidden="1"/>
    </xf>
    <xf numFmtId="3" fontId="81" fillId="0" borderId="0" xfId="0" applyNumberFormat="1" applyFont="1" applyFill="1" applyBorder="1" applyAlignment="1" applyProtection="1">
      <alignment horizontal="left" vertical="top" indent="1"/>
      <protection hidden="1"/>
    </xf>
    <xf numFmtId="3" fontId="81" fillId="0" borderId="16" xfId="0" applyNumberFormat="1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vertical="top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7" fillId="0" borderId="16" xfId="0" applyNumberFormat="1" applyFont="1" applyFill="1" applyBorder="1" applyAlignment="1" applyProtection="1">
      <alignment horizontal="left" vertical="top" indent="1"/>
      <protection hidden="1"/>
    </xf>
    <xf numFmtId="171" fontId="24" fillId="35" borderId="20" xfId="0" applyNumberFormat="1" applyFont="1" applyFill="1" applyBorder="1" applyAlignment="1" applyProtection="1">
      <alignment horizontal="left" vertical="top" indent="1"/>
      <protection locked="0"/>
    </xf>
    <xf numFmtId="171" fontId="24" fillId="0" borderId="16" xfId="0" applyNumberFormat="1" applyFont="1" applyFill="1" applyBorder="1" applyAlignment="1" applyProtection="1">
      <alignment horizontal="left" vertical="top" indent="1"/>
      <protection locked="0"/>
    </xf>
    <xf numFmtId="0" fontId="24" fillId="0" borderId="0" xfId="0" applyFont="1" applyFill="1" applyBorder="1" applyAlignment="1" applyProtection="1">
      <alignment horizontal="center" vertical="top"/>
      <protection hidden="1"/>
    </xf>
    <xf numFmtId="171" fontId="24" fillId="0" borderId="0" xfId="0" applyNumberFormat="1" applyFont="1" applyFill="1" applyBorder="1" applyAlignment="1" applyProtection="1">
      <alignment horizontal="left" vertical="top" indent="1"/>
      <protection hidden="1"/>
    </xf>
    <xf numFmtId="171" fontId="24" fillId="0" borderId="16" xfId="0" applyNumberFormat="1" applyFont="1" applyFill="1" applyBorder="1" applyAlignment="1" applyProtection="1">
      <alignment horizontal="left" vertical="top" indent="1"/>
      <protection hidden="1"/>
    </xf>
    <xf numFmtId="0" fontId="24" fillId="4" borderId="20" xfId="0" applyFont="1" applyFill="1" applyBorder="1" applyAlignment="1" applyProtection="1">
      <alignment horizontal="center" vertical="top"/>
      <protection locked="0"/>
    </xf>
    <xf numFmtId="0" fontId="24" fillId="0" borderId="16" xfId="0" applyFont="1" applyFill="1" applyBorder="1" applyAlignment="1" applyProtection="1">
      <alignment vertical="top"/>
      <protection hidden="1"/>
    </xf>
    <xf numFmtId="0" fontId="24" fillId="33" borderId="16" xfId="0" applyFont="1" applyFill="1" applyBorder="1" applyAlignment="1" applyProtection="1">
      <alignment horizontal="center" vertical="top"/>
      <protection hidden="1"/>
    </xf>
    <xf numFmtId="0" fontId="24" fillId="0" borderId="10" xfId="0" applyFont="1" applyFill="1" applyBorder="1" applyAlignment="1" applyProtection="1">
      <alignment horizontal="center" vertical="top"/>
      <protection hidden="1"/>
    </xf>
    <xf numFmtId="0" fontId="84" fillId="0" borderId="10" xfId="0" applyFont="1" applyBorder="1" applyAlignment="1" applyProtection="1">
      <alignment/>
      <protection hidden="1"/>
    </xf>
    <xf numFmtId="0" fontId="84" fillId="0" borderId="0" xfId="0" applyFont="1" applyBorder="1" applyAlignment="1" applyProtection="1">
      <alignment/>
      <protection hidden="1"/>
    </xf>
    <xf numFmtId="0" fontId="85" fillId="0" borderId="0" xfId="0" applyFont="1" applyFill="1" applyBorder="1" applyAlignment="1" applyProtection="1">
      <alignment horizontal="left" vertical="top" indent="1"/>
      <protection hidden="1"/>
    </xf>
    <xf numFmtId="0" fontId="83" fillId="0" borderId="0" xfId="0" applyFont="1" applyFill="1" applyBorder="1" applyAlignment="1" applyProtection="1">
      <alignment vertical="top"/>
      <protection hidden="1"/>
    </xf>
    <xf numFmtId="0" fontId="83" fillId="0" borderId="16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7" fillId="35" borderId="24" xfId="0" applyNumberFormat="1" applyFont="1" applyFill="1" applyBorder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center"/>
      <protection hidden="1"/>
    </xf>
    <xf numFmtId="0" fontId="62" fillId="0" borderId="0" xfId="0" applyFont="1" applyBorder="1" applyAlignment="1" applyProtection="1">
      <alignment/>
      <protection hidden="1"/>
    </xf>
    <xf numFmtId="0" fontId="27" fillId="35" borderId="24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61" fillId="0" borderId="10" xfId="0" applyFont="1" applyBorder="1" applyAlignment="1" applyProtection="1">
      <alignment horizontal="right"/>
      <protection hidden="1"/>
    </xf>
    <xf numFmtId="0" fontId="86" fillId="0" borderId="0" xfId="0" applyFont="1" applyBorder="1" applyAlignment="1" applyProtection="1">
      <alignment/>
      <protection hidden="1"/>
    </xf>
    <xf numFmtId="0" fontId="88" fillId="0" borderId="20" xfId="0" applyFont="1" applyBorder="1" applyAlignment="1" applyProtection="1">
      <alignment horizontal="left"/>
      <protection hidden="1"/>
    </xf>
    <xf numFmtId="0" fontId="63" fillId="0" borderId="0" xfId="0" applyFont="1" applyBorder="1" applyAlignment="1" applyProtection="1">
      <alignment/>
      <protection hidden="1"/>
    </xf>
    <xf numFmtId="0" fontId="61" fillId="0" borderId="0" xfId="0" applyFont="1" applyFill="1" applyAlignment="1" applyProtection="1">
      <alignment horizontal="center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3" fillId="33" borderId="16" xfId="0" applyFont="1" applyFill="1" applyBorder="1" applyAlignment="1" applyProtection="1">
      <alignment horizontal="center" vertical="top" wrapText="1"/>
      <protection hidden="1"/>
    </xf>
    <xf numFmtId="0" fontId="33" fillId="36" borderId="10" xfId="0" applyFont="1" applyFill="1" applyBorder="1" applyAlignment="1" applyProtection="1">
      <alignment horizontal="center" vertical="top" wrapText="1"/>
      <protection hidden="1"/>
    </xf>
    <xf numFmtId="0" fontId="24" fillId="36" borderId="0" xfId="0" applyFont="1" applyFill="1" applyBorder="1" applyAlignment="1" applyProtection="1">
      <alignment horizontal="center" vertical="top"/>
      <protection hidden="1"/>
    </xf>
    <xf numFmtId="0" fontId="33" fillId="36" borderId="16" xfId="0" applyFont="1" applyFill="1" applyBorder="1" applyAlignment="1" applyProtection="1">
      <alignment horizontal="center" vertical="top" wrapText="1"/>
      <protection hidden="1"/>
    </xf>
    <xf numFmtId="0" fontId="30" fillId="0" borderId="24" xfId="0" applyFont="1" applyBorder="1" applyAlignment="1" applyProtection="1">
      <alignment horizontal="left"/>
      <protection hidden="1"/>
    </xf>
    <xf numFmtId="0" fontId="61" fillId="0" borderId="0" xfId="0" applyFont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center" vertical="top"/>
      <protection hidden="1"/>
    </xf>
    <xf numFmtId="0" fontId="62" fillId="0" borderId="0" xfId="0" applyFont="1" applyAlignment="1" applyProtection="1">
      <alignment horizontal="left"/>
      <protection hidden="1"/>
    </xf>
    <xf numFmtId="0" fontId="62" fillId="0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5"/>
      <protection hidden="1"/>
    </xf>
    <xf numFmtId="0" fontId="24" fillId="0" borderId="10" xfId="0" applyFont="1" applyBorder="1" applyAlignment="1" applyProtection="1">
      <alignment horizontal="left" vertical="top"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1"/>
      <protection hidden="1"/>
    </xf>
    <xf numFmtId="0" fontId="14" fillId="0" borderId="16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27" fillId="0" borderId="10" xfId="0" applyFont="1" applyFill="1" applyBorder="1" applyAlignment="1" applyProtection="1">
      <alignment horizontal="right"/>
      <protection hidden="1"/>
    </xf>
    <xf numFmtId="1" fontId="23" fillId="35" borderId="20" xfId="0" applyNumberFormat="1" applyFont="1" applyFill="1" applyBorder="1" applyAlignment="1" applyProtection="1">
      <alignment horizontal="center"/>
      <protection locked="0"/>
    </xf>
    <xf numFmtId="1" fontId="23" fillId="35" borderId="20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57" fillId="32" borderId="21" xfId="42" applyFon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0" xfId="0" applyFill="1" applyBorder="1" applyAlignment="1" applyProtection="1">
      <alignment/>
      <protection hidden="1"/>
    </xf>
    <xf numFmtId="0" fontId="91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4" fillId="0" borderId="16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91" fillId="0" borderId="0" xfId="0" applyFont="1" applyFill="1" applyBorder="1" applyAlignment="1" applyProtection="1">
      <alignment horizontal="right"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8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6" xfId="0" applyBorder="1" applyAlignment="1" applyProtection="1">
      <alignment vertical="distributed"/>
      <protection hidden="1"/>
    </xf>
    <xf numFmtId="0" fontId="62" fillId="0" borderId="0" xfId="0" applyFont="1" applyAlignment="1" applyProtection="1">
      <alignment vertical="distributed"/>
      <protection hidden="1"/>
    </xf>
    <xf numFmtId="0" fontId="63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90" fillId="0" borderId="16" xfId="0" applyFont="1" applyBorder="1" applyAlignment="1" applyProtection="1">
      <alignment horizontal="left" vertical="top" wrapText="1" indent="1"/>
      <protection hidden="1"/>
    </xf>
    <xf numFmtId="0" fontId="0" fillId="37" borderId="0" xfId="0" applyFont="1" applyFill="1" applyAlignment="1" applyProtection="1">
      <alignment/>
      <protection hidden="1"/>
    </xf>
    <xf numFmtId="0" fontId="90" fillId="0" borderId="10" xfId="0" applyFont="1" applyBorder="1" applyAlignment="1" applyProtection="1">
      <alignment horizontal="left" vertical="top" wrapText="1" inden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61" fillId="3" borderId="0" xfId="0" applyFont="1" applyFill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37" fillId="0" borderId="0" xfId="0" applyFont="1" applyFill="1" applyAlignment="1" applyProtection="1">
      <alignment horizontal="right" vertical="top"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left" vertical="top"/>
      <protection hidden="1"/>
    </xf>
    <xf numFmtId="0" fontId="88" fillId="0" borderId="0" xfId="0" applyFont="1" applyFill="1" applyBorder="1" applyAlignment="1" applyProtection="1">
      <alignment vertical="top"/>
      <protection/>
    </xf>
    <xf numFmtId="0" fontId="58" fillId="0" borderId="0" xfId="0" applyFont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63" fillId="3" borderId="0" xfId="0" applyFont="1" applyFill="1" applyBorder="1" applyAlignment="1" applyProtection="1">
      <alignment/>
      <protection hidden="1"/>
    </xf>
    <xf numFmtId="0" fontId="63" fillId="0" borderId="0" xfId="0" applyFont="1" applyBorder="1" applyAlignment="1" applyProtection="1">
      <alignment horizontal="right" vertical="distributed"/>
      <protection hidden="1"/>
    </xf>
    <xf numFmtId="0" fontId="63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68" fillId="0" borderId="16" xfId="0" applyFont="1" applyBorder="1" applyAlignment="1" applyProtection="1">
      <alignment horizontal="center" vertical="center" wrapText="1"/>
      <protection hidden="1"/>
    </xf>
    <xf numFmtId="0" fontId="61" fillId="0" borderId="0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92" fillId="0" borderId="0" xfId="0" applyFont="1" applyAlignment="1" applyProtection="1">
      <alignment horizontal="right" vertical="top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35" borderId="20" xfId="0" applyFont="1" applyFill="1" applyBorder="1" applyAlignment="1" applyProtection="1">
      <alignment horizontal="left" vertical="top" indent="1"/>
      <protection locked="0"/>
    </xf>
    <xf numFmtId="0" fontId="27" fillId="4" borderId="20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4" fillId="4" borderId="20" xfId="0" applyFont="1" applyFill="1" applyBorder="1" applyAlignment="1" applyProtection="1">
      <alignment horizontal="center" vertical="top"/>
      <protection locked="0"/>
    </xf>
    <xf numFmtId="0" fontId="27" fillId="35" borderId="20" xfId="0" applyFont="1" applyFill="1" applyBorder="1" applyAlignment="1" applyProtection="1">
      <alignment horizontal="center" vertical="top"/>
      <protection locked="0"/>
    </xf>
    <xf numFmtId="0" fontId="24" fillId="35" borderId="23" xfId="0" applyFont="1" applyFill="1" applyBorder="1" applyAlignment="1" applyProtection="1">
      <alignment horizontal="center" vertical="top"/>
      <protection locked="0"/>
    </xf>
    <xf numFmtId="3" fontId="27" fillId="35" borderId="2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6" fillId="4" borderId="25" xfId="0" applyFont="1" applyFill="1" applyBorder="1" applyAlignment="1" applyProtection="1">
      <alignment horizontal="center" vertical="top"/>
      <protection locked="0"/>
    </xf>
    <xf numFmtId="0" fontId="46" fillId="4" borderId="26" xfId="0" applyFont="1" applyFill="1" applyBorder="1" applyAlignment="1" applyProtection="1">
      <alignment horizontal="center" vertical="top"/>
      <protection locked="0"/>
    </xf>
    <xf numFmtId="0" fontId="24" fillId="33" borderId="10" xfId="0" applyFont="1" applyFill="1" applyBorder="1" applyAlignment="1" applyProtection="1">
      <alignment horizontal="center" vertical="top"/>
      <protection hidden="1"/>
    </xf>
    <xf numFmtId="0" fontId="24" fillId="33" borderId="0" xfId="0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>
      <alignment/>
    </xf>
    <xf numFmtId="0" fontId="68" fillId="0" borderId="0" xfId="0" applyFont="1" applyBorder="1" applyAlignment="1" applyProtection="1">
      <alignment horizontal="center" vertical="center" wrapText="1"/>
      <protection hidden="1"/>
    </xf>
    <xf numFmtId="0" fontId="27" fillId="4" borderId="0" xfId="0" applyFont="1" applyFill="1" applyBorder="1" applyAlignment="1" applyProtection="1">
      <alignment horizontal="left" vertical="top" wrapText="1"/>
      <protection locked="0"/>
    </xf>
    <xf numFmtId="0" fontId="27" fillId="4" borderId="16" xfId="0" applyFont="1" applyFill="1" applyBorder="1" applyAlignment="1" applyProtection="1">
      <alignment horizontal="left" vertical="top" wrapText="1"/>
      <protection locked="0"/>
    </xf>
    <xf numFmtId="3" fontId="27" fillId="4" borderId="23" xfId="0" applyNumberFormat="1" applyFont="1" applyFill="1" applyBorder="1" applyAlignment="1" applyProtection="1">
      <alignment horizontal="center" vertical="top"/>
      <protection locked="0"/>
    </xf>
    <xf numFmtId="0" fontId="74" fillId="0" borderId="0" xfId="0" applyFont="1" applyFill="1" applyBorder="1" applyAlignment="1" applyProtection="1">
      <alignment horizontal="left" vertical="top" wrapText="1"/>
      <protection hidden="1"/>
    </xf>
    <xf numFmtId="3" fontId="77" fillId="0" borderId="0" xfId="0" applyNumberFormat="1" applyFont="1" applyFill="1" applyBorder="1" applyAlignment="1" applyProtection="1">
      <alignment horizontal="left" vertical="top" indent="1"/>
      <protection hidden="1"/>
    </xf>
    <xf numFmtId="0" fontId="89" fillId="3" borderId="10" xfId="0" applyFont="1" applyFill="1" applyBorder="1" applyAlignment="1" applyProtection="1">
      <alignment horizontal="left" vertical="center" wrapText="1" indent="1"/>
      <protection hidden="1"/>
    </xf>
    <xf numFmtId="0" fontId="89" fillId="3" borderId="0" xfId="0" applyFont="1" applyFill="1" applyBorder="1" applyAlignment="1" applyProtection="1">
      <alignment horizontal="left" vertical="center" wrapText="1" indent="1"/>
      <protection hidden="1"/>
    </xf>
    <xf numFmtId="0" fontId="89" fillId="3" borderId="16" xfId="0" applyFont="1" applyFill="1" applyBorder="1" applyAlignment="1" applyProtection="1">
      <alignment horizontal="left" vertical="center" wrapText="1" indent="1"/>
      <protection hidden="1"/>
    </xf>
    <xf numFmtId="0" fontId="33" fillId="33" borderId="10" xfId="0" applyFont="1" applyFill="1" applyBorder="1" applyAlignment="1" applyProtection="1">
      <alignment horizontal="center" vertical="top" wrapText="1"/>
      <protection hidden="1"/>
    </xf>
    <xf numFmtId="0" fontId="24" fillId="35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47" fillId="33" borderId="14" xfId="0" applyFont="1" applyFill="1" applyBorder="1" applyAlignment="1" applyProtection="1">
      <alignment horizontal="center" vertical="center"/>
      <protection hidden="1"/>
    </xf>
    <xf numFmtId="0" fontId="47" fillId="33" borderId="18" xfId="0" applyFont="1" applyFill="1" applyBorder="1" applyAlignment="1" applyProtection="1">
      <alignment horizontal="center" vertical="center"/>
      <protection hidden="1"/>
    </xf>
    <xf numFmtId="0" fontId="47" fillId="33" borderId="17" xfId="0" applyFont="1" applyFill="1" applyBorder="1" applyAlignment="1" applyProtection="1">
      <alignment horizontal="center" vertical="center"/>
      <protection hidden="1"/>
    </xf>
    <xf numFmtId="0" fontId="47" fillId="33" borderId="22" xfId="0" applyFont="1" applyFill="1" applyBorder="1" applyAlignment="1" applyProtection="1">
      <alignment horizontal="center" vertical="center"/>
      <protection hidden="1"/>
    </xf>
    <xf numFmtId="0" fontId="47" fillId="33" borderId="20" xfId="0" applyFont="1" applyFill="1" applyBorder="1" applyAlignment="1" applyProtection="1">
      <alignment horizontal="center" vertical="center"/>
      <protection hidden="1"/>
    </xf>
    <xf numFmtId="0" fontId="47" fillId="33" borderId="24" xfId="0" applyFont="1" applyFill="1" applyBorder="1" applyAlignment="1" applyProtection="1">
      <alignment horizontal="center" vertical="center"/>
      <protection hidden="1"/>
    </xf>
    <xf numFmtId="0" fontId="57" fillId="32" borderId="19" xfId="42" applyFont="1" applyFill="1" applyBorder="1" applyAlignment="1" applyProtection="1">
      <alignment horizontal="center" vertical="center"/>
      <protection hidden="1"/>
    </xf>
    <xf numFmtId="0" fontId="57" fillId="32" borderId="23" xfId="42" applyFont="1" applyFill="1" applyBorder="1" applyAlignment="1" applyProtection="1">
      <alignment horizontal="center" vertical="center"/>
      <protection hidden="1"/>
    </xf>
    <xf numFmtId="0" fontId="84" fillId="0" borderId="10" xfId="0" applyFont="1" applyBorder="1" applyAlignment="1" applyProtection="1">
      <alignment horizontal="center" vertical="center"/>
      <protection hidden="1"/>
    </xf>
    <xf numFmtId="0" fontId="84" fillId="0" borderId="0" xfId="0" applyFont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90" fillId="0" borderId="19" xfId="0" applyFont="1" applyBorder="1" applyAlignment="1" applyProtection="1">
      <alignment horizontal="left" vertical="top" wrapText="1" indent="1"/>
      <protection hidden="1"/>
    </xf>
    <xf numFmtId="0" fontId="90" fillId="0" borderId="23" xfId="0" applyFont="1" applyBorder="1" applyAlignment="1" applyProtection="1">
      <alignment horizontal="left" vertical="top" wrapText="1" indent="1"/>
      <protection hidden="1"/>
    </xf>
    <xf numFmtId="0" fontId="90" fillId="0" borderId="21" xfId="0" applyFont="1" applyBorder="1" applyAlignment="1" applyProtection="1">
      <alignment horizontal="left" vertical="top" wrapText="1" indent="1"/>
      <protection hidden="1"/>
    </xf>
    <xf numFmtId="0" fontId="90" fillId="0" borderId="14" xfId="0" applyFont="1" applyBorder="1" applyAlignment="1" applyProtection="1">
      <alignment horizontal="left" vertical="top" wrapText="1" indent="1"/>
      <protection hidden="1"/>
    </xf>
    <xf numFmtId="0" fontId="90" fillId="0" borderId="18" xfId="0" applyFont="1" applyBorder="1" applyAlignment="1" applyProtection="1">
      <alignment horizontal="left" vertical="top" wrapText="1" indent="1"/>
      <protection hidden="1"/>
    </xf>
    <xf numFmtId="0" fontId="90" fillId="0" borderId="17" xfId="0" applyFont="1" applyBorder="1" applyAlignment="1" applyProtection="1">
      <alignment horizontal="left" vertical="top" wrapText="1" indent="1"/>
      <protection hidden="1"/>
    </xf>
    <xf numFmtId="0" fontId="90" fillId="0" borderId="22" xfId="0" applyFont="1" applyBorder="1" applyAlignment="1" applyProtection="1">
      <alignment horizontal="left" vertical="top" wrapText="1" indent="1"/>
      <protection hidden="1"/>
    </xf>
    <xf numFmtId="0" fontId="90" fillId="0" borderId="20" xfId="0" applyFont="1" applyBorder="1" applyAlignment="1" applyProtection="1">
      <alignment horizontal="left" vertical="top" wrapText="1" indent="1"/>
      <protection hidden="1"/>
    </xf>
    <xf numFmtId="0" fontId="90" fillId="0" borderId="24" xfId="0" applyFont="1" applyBorder="1" applyAlignment="1" applyProtection="1">
      <alignment horizontal="left" vertical="top" wrapText="1" indent="1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14" fontId="7" fillId="0" borderId="15" xfId="0" applyNumberFormat="1" applyFont="1" applyBorder="1" applyAlignment="1" applyProtection="1">
      <alignment horizontal="center" vertical="top"/>
      <protection hidden="1"/>
    </xf>
    <xf numFmtId="14" fontId="7" fillId="0" borderId="13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vertical="top" wrapText="1"/>
      <protection hidden="1"/>
    </xf>
    <xf numFmtId="0" fontId="6" fillId="0" borderId="17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16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vertical="top" wrapText="1"/>
      <protection hidden="1"/>
    </xf>
    <xf numFmtId="0" fontId="6" fillId="0" borderId="24" xfId="0" applyFont="1" applyBorder="1" applyAlignment="1" applyProtection="1">
      <alignment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0" fillId="0" borderId="24" xfId="0" applyFont="1" applyBorder="1" applyAlignment="1" applyProtection="1">
      <alignment/>
      <protection hidden="1" locked="0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24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24" fillId="0" borderId="22" xfId="0" applyFont="1" applyBorder="1" applyAlignment="1" applyProtection="1">
      <alignment horizontal="center" vertical="center" wrapText="1"/>
      <protection hidden="1" locked="0"/>
    </xf>
    <xf numFmtId="0" fontId="24" fillId="0" borderId="24" xfId="0" applyFont="1" applyBorder="1" applyAlignment="1" applyProtection="1">
      <alignment horizontal="center" vertical="center" wrapText="1"/>
      <protection hidden="1" locked="0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0" borderId="24" xfId="0" applyFont="1" applyBorder="1" applyAlignment="1" applyProtection="1">
      <alignment horizontal="center" vertical="top" wrapText="1"/>
      <protection hidden="1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16" xfId="0" applyFont="1" applyBorder="1" applyAlignment="1" applyProtection="1">
      <alignment horizontal="center" vertical="center" wrapText="1"/>
      <protection hidden="1"/>
    </xf>
    <xf numFmtId="0" fontId="27" fillId="0" borderId="23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7" fillId="0" borderId="23" xfId="0" applyFont="1" applyBorder="1" applyAlignment="1" applyProtection="1">
      <alignment horizontal="left" vertical="top"/>
      <protection hidden="1"/>
    </xf>
    <xf numFmtId="0" fontId="27" fillId="0" borderId="23" xfId="0" applyFont="1" applyBorder="1" applyAlignment="1" applyProtection="1">
      <alignment horizontal="right" vertical="top" inden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0" xfId="0" applyFont="1" applyBorder="1" applyAlignment="1" applyProtection="1">
      <alignment horizontal="left" vertical="top" wrapText="1" inden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7" fillId="0" borderId="20" xfId="0" applyFont="1" applyBorder="1" applyAlignment="1" applyProtection="1">
      <alignment horizontal="left" vertical="top" indent="1"/>
      <protection hidden="1"/>
    </xf>
    <xf numFmtId="0" fontId="24" fillId="0" borderId="23" xfId="0" applyFont="1" applyFill="1" applyBorder="1" applyAlignment="1" applyProtection="1">
      <alignment horizontal="left" vertical="top" indent="1"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24" fillId="0" borderId="20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6" fillId="0" borderId="24" xfId="0" applyFont="1" applyBorder="1" applyAlignment="1" applyProtection="1">
      <alignment horizontal="left" vertical="top" wrapText="1"/>
      <protection hidden="1"/>
    </xf>
    <xf numFmtId="0" fontId="7" fillId="36" borderId="12" xfId="0" applyFont="1" applyFill="1" applyBorder="1" applyAlignment="1" applyProtection="1">
      <alignment horizontal="center" vertical="top"/>
      <protection hidden="1"/>
    </xf>
    <xf numFmtId="0" fontId="7" fillId="36" borderId="15" xfId="0" applyFont="1" applyFill="1" applyBorder="1" applyAlignment="1" applyProtection="1">
      <alignment horizontal="center" vertical="top"/>
      <protection hidden="1"/>
    </xf>
    <xf numFmtId="0" fontId="7" fillId="36" borderId="13" xfId="0" applyFont="1" applyFill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4" xfId="0" applyFont="1" applyBorder="1" applyAlignment="1" applyProtection="1">
      <alignment horizontal="left" vertical="top" wrapText="1" inden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4" xfId="0" applyFont="1" applyBorder="1" applyAlignment="1" applyProtection="1">
      <alignment horizontal="center" vertical="top" wrapText="1"/>
      <protection hidden="1" locked="0"/>
    </xf>
    <xf numFmtId="0" fontId="4" fillId="0" borderId="18" xfId="0" applyFont="1" applyBorder="1" applyAlignment="1" applyProtection="1">
      <alignment horizontal="center" vertical="top" wrapText="1"/>
      <protection hidden="1" locked="0"/>
    </xf>
    <xf numFmtId="0" fontId="4" fillId="0" borderId="17" xfId="0" applyFont="1" applyBorder="1" applyAlignment="1" applyProtection="1">
      <alignment horizontal="center" vertical="top" wrapText="1"/>
      <protection hidden="1" locked="0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4" xfId="0" applyFont="1" applyBorder="1" applyAlignment="1" applyProtection="1">
      <alignment horizontal="left" vertical="center" wrapText="1" inden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7" fillId="32" borderId="23" xfId="42" applyFill="1" applyBorder="1" applyAlignment="1" applyProtection="1">
      <alignment horizontal="left" vertical="top"/>
      <protection hidden="1"/>
    </xf>
    <xf numFmtId="0" fontId="64" fillId="4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7" fillId="32" borderId="20" xfId="42" applyFill="1" applyBorder="1" applyAlignment="1" applyProtection="1">
      <alignment horizontal="left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5" fillId="0" borderId="20" xfId="0" applyFont="1" applyBorder="1" applyAlignment="1" applyProtection="1">
      <alignment horizontal="left"/>
      <protection hidden="1"/>
    </xf>
    <xf numFmtId="0" fontId="5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 indent="1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1" fillId="0" borderId="21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11" fillId="0" borderId="24" xfId="0" applyFont="1" applyBorder="1" applyAlignment="1" applyProtection="1">
      <alignment horizontal="center" wrapText="1"/>
      <protection hidden="1"/>
    </xf>
    <xf numFmtId="0" fontId="54" fillId="0" borderId="18" xfId="0" applyFont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66" fillId="0" borderId="0" xfId="0" applyFont="1" applyAlignment="1" applyProtection="1">
      <alignment horizontal="left" vertical="top" wrapText="1"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17" fillId="32" borderId="23" xfId="42" applyFill="1" applyBorder="1" applyAlignment="1" applyProtection="1">
      <alignment horizontal="center"/>
      <protection hidden="1"/>
    </xf>
    <xf numFmtId="0" fontId="57" fillId="32" borderId="25" xfId="42" applyFont="1" applyFill="1" applyBorder="1" applyAlignment="1" applyProtection="1">
      <alignment horizontal="center" vertical="top" wrapText="1"/>
      <protection hidden="1"/>
    </xf>
    <xf numFmtId="0" fontId="57" fillId="32" borderId="27" xfId="42" applyFont="1" applyFill="1" applyBorder="1" applyAlignment="1" applyProtection="1">
      <alignment horizontal="center" vertical="top" wrapText="1"/>
      <protection hidden="1"/>
    </xf>
    <xf numFmtId="0" fontId="57" fillId="32" borderId="26" xfId="42" applyFont="1" applyFill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left" vertical="top" wrapText="1"/>
      <protection hidden="1"/>
    </xf>
    <xf numFmtId="0" fontId="11" fillId="0" borderId="24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left" vertical="top" wrapText="1" indent="1"/>
      <protection hidden="1"/>
    </xf>
    <xf numFmtId="0" fontId="7" fillId="0" borderId="21" xfId="0" applyFont="1" applyBorder="1" applyAlignment="1" applyProtection="1">
      <alignment horizontal="left" vertical="top" wrapText="1" indent="1"/>
      <protection hidden="1"/>
    </xf>
    <xf numFmtId="0" fontId="0" fillId="0" borderId="17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0" fillId="0" borderId="24" xfId="0" applyFont="1" applyBorder="1" applyAlignment="1" applyProtection="1">
      <alignment/>
      <protection hidden="1" locked="0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70" fillId="0" borderId="19" xfId="0" applyFont="1" applyBorder="1" applyAlignment="1" applyProtection="1">
      <alignment horizontal="center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1"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strike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border>
        <bottom style="thin"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571625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232</xdr:row>
      <xdr:rowOff>0</xdr:rowOff>
    </xdr:from>
    <xdr:to>
      <xdr:col>5</xdr:col>
      <xdr:colOff>857250</xdr:colOff>
      <xdr:row>232</xdr:row>
      <xdr:rowOff>0</xdr:rowOff>
    </xdr:to>
    <xdr:sp>
      <xdr:nvSpPr>
        <xdr:cNvPr id="2" name="Line 116"/>
        <xdr:cNvSpPr>
          <a:spLocks/>
        </xdr:cNvSpPr>
      </xdr:nvSpPr>
      <xdr:spPr>
        <a:xfrm>
          <a:off x="2238375" y="60759975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232</xdr:row>
      <xdr:rowOff>0</xdr:rowOff>
    </xdr:from>
    <xdr:to>
      <xdr:col>7</xdr:col>
      <xdr:colOff>552450</xdr:colOff>
      <xdr:row>232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6075997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233</xdr:row>
      <xdr:rowOff>0</xdr:rowOff>
    </xdr:from>
    <xdr:to>
      <xdr:col>4</xdr:col>
      <xdr:colOff>657225</xdr:colOff>
      <xdr:row>233</xdr:row>
      <xdr:rowOff>0</xdr:rowOff>
    </xdr:to>
    <xdr:sp>
      <xdr:nvSpPr>
        <xdr:cNvPr id="4" name="Line 118"/>
        <xdr:cNvSpPr>
          <a:spLocks/>
        </xdr:cNvSpPr>
      </xdr:nvSpPr>
      <xdr:spPr>
        <a:xfrm>
          <a:off x="2619375" y="611600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253</xdr:row>
      <xdr:rowOff>0</xdr:rowOff>
    </xdr:from>
    <xdr:to>
      <xdr:col>8</xdr:col>
      <xdr:colOff>876300</xdr:colOff>
      <xdr:row>253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6605587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252</xdr:row>
      <xdr:rowOff>0</xdr:rowOff>
    </xdr:from>
    <xdr:to>
      <xdr:col>8</xdr:col>
      <xdr:colOff>876300</xdr:colOff>
      <xdr:row>252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658558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254</xdr:row>
      <xdr:rowOff>0</xdr:rowOff>
    </xdr:from>
    <xdr:to>
      <xdr:col>8</xdr:col>
      <xdr:colOff>876300</xdr:colOff>
      <xdr:row>254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662559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248</xdr:row>
      <xdr:rowOff>180975</xdr:rowOff>
    </xdr:from>
    <xdr:to>
      <xdr:col>4</xdr:col>
      <xdr:colOff>571500</xdr:colOff>
      <xdr:row>248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333625" y="649414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248</xdr:row>
      <xdr:rowOff>180975</xdr:rowOff>
    </xdr:from>
    <xdr:to>
      <xdr:col>8</xdr:col>
      <xdr:colOff>876300</xdr:colOff>
      <xdr:row>248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886200" y="64941450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236</xdr:row>
      <xdr:rowOff>0</xdr:rowOff>
    </xdr:from>
    <xdr:to>
      <xdr:col>4</xdr:col>
      <xdr:colOff>466725</xdr:colOff>
      <xdr:row>236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618458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236</xdr:row>
      <xdr:rowOff>0</xdr:rowOff>
    </xdr:from>
    <xdr:to>
      <xdr:col>8</xdr:col>
      <xdr:colOff>857250</xdr:colOff>
      <xdr:row>236</xdr:row>
      <xdr:rowOff>0</xdr:rowOff>
    </xdr:to>
    <xdr:sp>
      <xdr:nvSpPr>
        <xdr:cNvPr id="11" name="Line 125"/>
        <xdr:cNvSpPr>
          <a:spLocks/>
        </xdr:cNvSpPr>
      </xdr:nvSpPr>
      <xdr:spPr>
        <a:xfrm>
          <a:off x="3914775" y="6184582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237</xdr:row>
      <xdr:rowOff>190500</xdr:rowOff>
    </xdr:from>
    <xdr:to>
      <xdr:col>4</xdr:col>
      <xdr:colOff>466725</xdr:colOff>
      <xdr:row>237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57375" y="622363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237</xdr:row>
      <xdr:rowOff>190500</xdr:rowOff>
    </xdr:from>
    <xdr:to>
      <xdr:col>8</xdr:col>
      <xdr:colOff>857250</xdr:colOff>
      <xdr:row>237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914775" y="622363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239</xdr:row>
      <xdr:rowOff>190500</xdr:rowOff>
    </xdr:from>
    <xdr:to>
      <xdr:col>4</xdr:col>
      <xdr:colOff>466725</xdr:colOff>
      <xdr:row>239</xdr:row>
      <xdr:rowOff>190500</xdr:rowOff>
    </xdr:to>
    <xdr:sp>
      <xdr:nvSpPr>
        <xdr:cNvPr id="14" name="Line 549"/>
        <xdr:cNvSpPr>
          <a:spLocks/>
        </xdr:cNvSpPr>
      </xdr:nvSpPr>
      <xdr:spPr>
        <a:xfrm>
          <a:off x="1857375" y="6263640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239</xdr:row>
      <xdr:rowOff>190500</xdr:rowOff>
    </xdr:from>
    <xdr:to>
      <xdr:col>8</xdr:col>
      <xdr:colOff>857250</xdr:colOff>
      <xdr:row>239</xdr:row>
      <xdr:rowOff>190500</xdr:rowOff>
    </xdr:to>
    <xdr:sp>
      <xdr:nvSpPr>
        <xdr:cNvPr id="15" name="Line 125"/>
        <xdr:cNvSpPr>
          <a:spLocks/>
        </xdr:cNvSpPr>
      </xdr:nvSpPr>
      <xdr:spPr>
        <a:xfrm>
          <a:off x="3914775" y="6263640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241</xdr:row>
      <xdr:rowOff>190500</xdr:rowOff>
    </xdr:from>
    <xdr:to>
      <xdr:col>4</xdr:col>
      <xdr:colOff>466725</xdr:colOff>
      <xdr:row>241</xdr:row>
      <xdr:rowOff>190500</xdr:rowOff>
    </xdr:to>
    <xdr:sp>
      <xdr:nvSpPr>
        <xdr:cNvPr id="16" name="Line 551"/>
        <xdr:cNvSpPr>
          <a:spLocks/>
        </xdr:cNvSpPr>
      </xdr:nvSpPr>
      <xdr:spPr>
        <a:xfrm>
          <a:off x="1857375" y="630364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241</xdr:row>
      <xdr:rowOff>190500</xdr:rowOff>
    </xdr:from>
    <xdr:to>
      <xdr:col>8</xdr:col>
      <xdr:colOff>857250</xdr:colOff>
      <xdr:row>241</xdr:row>
      <xdr:rowOff>190500</xdr:rowOff>
    </xdr:to>
    <xdr:sp>
      <xdr:nvSpPr>
        <xdr:cNvPr id="17" name="Line 125"/>
        <xdr:cNvSpPr>
          <a:spLocks/>
        </xdr:cNvSpPr>
      </xdr:nvSpPr>
      <xdr:spPr>
        <a:xfrm>
          <a:off x="3914775" y="630364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254</xdr:row>
      <xdr:rowOff>200025</xdr:rowOff>
    </xdr:from>
    <xdr:to>
      <xdr:col>8</xdr:col>
      <xdr:colOff>876300</xdr:colOff>
      <xdr:row>254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664559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190500</xdr:rowOff>
    </xdr:from>
    <xdr:to>
      <xdr:col>8</xdr:col>
      <xdr:colOff>885825</xdr:colOff>
      <xdr:row>10</xdr:row>
      <xdr:rowOff>190500</xdr:rowOff>
    </xdr:to>
    <xdr:sp>
      <xdr:nvSpPr>
        <xdr:cNvPr id="19" name="Line 54"/>
        <xdr:cNvSpPr>
          <a:spLocks/>
        </xdr:cNvSpPr>
      </xdr:nvSpPr>
      <xdr:spPr>
        <a:xfrm>
          <a:off x="1219200" y="17716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0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28.75390625" style="4" customWidth="1"/>
    <col min="2" max="2" width="3.125" style="4" bestFit="1" customWidth="1"/>
    <col min="3" max="3" width="8.75390625" style="4" customWidth="1"/>
    <col min="4" max="4" width="5.875" style="4" customWidth="1"/>
    <col min="5" max="5" width="18.625" style="4" customWidth="1"/>
    <col min="6" max="6" width="8.625" style="4" customWidth="1"/>
    <col min="7" max="7" width="3.875" style="4" bestFit="1" customWidth="1"/>
    <col min="8" max="8" width="4.75390625" style="4" customWidth="1"/>
    <col min="9" max="9" width="32.25390625" style="4" customWidth="1"/>
    <col min="10" max="10" width="15.25390625" style="4" customWidth="1"/>
    <col min="11" max="11" width="22.125" style="4" hidden="1" customWidth="1"/>
    <col min="12" max="12" width="14.00390625" style="4" hidden="1" customWidth="1"/>
    <col min="13" max="13" width="12.75390625" style="4" hidden="1" customWidth="1"/>
    <col min="14" max="17" width="0" style="4" hidden="1" customWidth="1"/>
    <col min="18" max="16384" width="9.125" style="4" customWidth="1"/>
  </cols>
  <sheetData>
    <row r="1" spans="1:13" ht="15.75" customHeight="1">
      <c r="A1" s="474" t="str">
        <f>A79</f>
        <v>Введите данные в ячейки, выделенные голубым и зеленым цветом</v>
      </c>
      <c r="B1" s="475"/>
      <c r="C1" s="475"/>
      <c r="D1" s="475"/>
      <c r="E1" s="475"/>
      <c r="F1" s="475"/>
      <c r="G1" s="475"/>
      <c r="H1" s="475"/>
      <c r="I1" s="475"/>
      <c r="J1" s="476"/>
      <c r="K1" s="381"/>
      <c r="L1" s="270"/>
      <c r="M1" s="271"/>
    </row>
    <row r="2" spans="1:13" ht="15.75" customHeight="1">
      <c r="A2" s="477"/>
      <c r="B2" s="478"/>
      <c r="C2" s="478"/>
      <c r="D2" s="478"/>
      <c r="E2" s="478"/>
      <c r="F2" s="478"/>
      <c r="G2" s="478"/>
      <c r="H2" s="478"/>
      <c r="I2" s="478"/>
      <c r="J2" s="479"/>
      <c r="K2" s="381"/>
      <c r="L2" s="270"/>
      <c r="M2" s="271"/>
    </row>
    <row r="3" spans="1:10" ht="5.25" customHeight="1" thickBot="1">
      <c r="A3" s="439"/>
      <c r="B3" s="440"/>
      <c r="C3" s="440"/>
      <c r="D3" s="440"/>
      <c r="E3" s="440"/>
      <c r="F3" s="440"/>
      <c r="G3" s="440"/>
      <c r="H3" s="440"/>
      <c r="I3" s="440"/>
      <c r="J3" s="441"/>
    </row>
    <row r="4" spans="1:10" ht="16.5" thickBot="1">
      <c r="A4" s="387" t="s">
        <v>228</v>
      </c>
      <c r="B4" s="456">
        <v>1</v>
      </c>
      <c r="C4" s="457"/>
      <c r="D4" s="162"/>
      <c r="E4" s="307" t="str">
        <f aca="true" t="shared" si="0" ref="E4:E16">VLOOKUP(A82,$A$82:$H$94,$B$4+1)</f>
        <v>Балашиха</v>
      </c>
      <c r="F4" s="308"/>
      <c r="G4" s="140"/>
      <c r="H4" s="461" t="str">
        <f>ЭЗ!A2&amp;" 
"&amp;ЭЗ!A3</f>
        <v>Экспертное заключение 
на педагога-психолога 
начального/среднего профессионального образования (НПО/СПО)</v>
      </c>
      <c r="I4" s="461"/>
      <c r="J4" s="437"/>
    </row>
    <row r="5" spans="1:10" ht="10.5" customHeight="1">
      <c r="A5" s="333"/>
      <c r="B5" s="162"/>
      <c r="C5" s="162"/>
      <c r="D5" s="162"/>
      <c r="E5" s="309" t="str">
        <f t="shared" si="0"/>
        <v>Железнодорожный</v>
      </c>
      <c r="F5" s="310"/>
      <c r="G5" s="31"/>
      <c r="H5" s="461"/>
      <c r="I5" s="461"/>
      <c r="J5" s="437"/>
    </row>
    <row r="6" spans="1:10" ht="10.5" customHeight="1">
      <c r="A6" s="333"/>
      <c r="B6" s="162"/>
      <c r="C6" s="162"/>
      <c r="D6" s="162"/>
      <c r="E6" s="309" t="str">
        <f t="shared" si="0"/>
        <v>Ногинский</v>
      </c>
      <c r="F6" s="310"/>
      <c r="G6" s="31"/>
      <c r="H6" s="461"/>
      <c r="I6" s="461"/>
      <c r="J6" s="437"/>
    </row>
    <row r="7" spans="1:10" ht="10.5" customHeight="1">
      <c r="A7" s="333"/>
      <c r="B7" s="162"/>
      <c r="C7" s="162"/>
      <c r="D7" s="162"/>
      <c r="E7" s="309" t="str">
        <f t="shared" si="0"/>
        <v>Орехово-Зуево</v>
      </c>
      <c r="F7" s="310"/>
      <c r="G7" s="31"/>
      <c r="H7" s="461"/>
      <c r="I7" s="461"/>
      <c r="J7" s="437"/>
    </row>
    <row r="8" spans="1:10" ht="10.5" customHeight="1">
      <c r="A8" s="333"/>
      <c r="B8" s="162"/>
      <c r="C8" s="162"/>
      <c r="D8" s="162"/>
      <c r="E8" s="309" t="str">
        <f t="shared" si="0"/>
        <v>Орехово-Зуевский</v>
      </c>
      <c r="F8" s="310"/>
      <c r="G8" s="31"/>
      <c r="H8" s="461"/>
      <c r="I8" s="461"/>
      <c r="J8" s="437"/>
    </row>
    <row r="9" spans="1:10" ht="10.5" customHeight="1">
      <c r="A9" s="333"/>
      <c r="B9" s="162"/>
      <c r="C9" s="162"/>
      <c r="D9" s="162"/>
      <c r="E9" s="309" t="str">
        <f t="shared" si="0"/>
        <v>Павлово-Посадский</v>
      </c>
      <c r="F9" s="310"/>
      <c r="G9" s="31"/>
      <c r="H9" s="461"/>
      <c r="I9" s="461"/>
      <c r="J9" s="437"/>
    </row>
    <row r="10" spans="1:10" ht="10.5" customHeight="1">
      <c r="A10" s="333"/>
      <c r="B10" s="162"/>
      <c r="C10" s="162"/>
      <c r="D10" s="162"/>
      <c r="E10" s="309" t="str">
        <f t="shared" si="0"/>
        <v>Реутов</v>
      </c>
      <c r="F10" s="310"/>
      <c r="G10" s="31"/>
      <c r="H10" s="461"/>
      <c r="I10" s="461"/>
      <c r="J10" s="437"/>
    </row>
    <row r="11" spans="1:10" ht="10.5" customHeight="1">
      <c r="A11" s="333"/>
      <c r="B11" s="162"/>
      <c r="C11" s="162"/>
      <c r="D11" s="162"/>
      <c r="E11" s="309" t="str">
        <f t="shared" si="0"/>
        <v>Черноголовка</v>
      </c>
      <c r="F11" s="310"/>
      <c r="G11" s="31"/>
      <c r="H11" s="461"/>
      <c r="I11" s="461"/>
      <c r="J11" s="437"/>
    </row>
    <row r="12" spans="1:10" ht="10.5" customHeight="1">
      <c r="A12" s="333"/>
      <c r="B12" s="162"/>
      <c r="C12" s="162"/>
      <c r="D12" s="162"/>
      <c r="E12" s="309" t="str">
        <f t="shared" si="0"/>
        <v>Электрогорск</v>
      </c>
      <c r="F12" s="310"/>
      <c r="G12" s="31"/>
      <c r="H12" s="461"/>
      <c r="I12" s="461"/>
      <c r="J12" s="437"/>
    </row>
    <row r="13" spans="1:10" ht="10.5" customHeight="1">
      <c r="A13" s="333"/>
      <c r="B13" s="162"/>
      <c r="C13" s="162"/>
      <c r="D13" s="162"/>
      <c r="E13" s="309" t="str">
        <f t="shared" si="0"/>
        <v>Электросталь</v>
      </c>
      <c r="F13" s="310"/>
      <c r="G13" s="31"/>
      <c r="H13" s="461"/>
      <c r="I13" s="461"/>
      <c r="J13" s="437"/>
    </row>
    <row r="14" spans="1:10" ht="10.5" customHeight="1">
      <c r="A14" s="333"/>
      <c r="B14" s="162"/>
      <c r="C14" s="162"/>
      <c r="D14" s="162"/>
      <c r="E14" s="309">
        <f t="shared" si="0"/>
        <v>0</v>
      </c>
      <c r="F14" s="310"/>
      <c r="G14" s="31"/>
      <c r="H14" s="461"/>
      <c r="I14" s="461"/>
      <c r="J14" s="437"/>
    </row>
    <row r="15" spans="1:10" ht="10.5" customHeight="1">
      <c r="A15" s="333"/>
      <c r="B15" s="162"/>
      <c r="C15" s="162"/>
      <c r="D15" s="162"/>
      <c r="E15" s="309">
        <f t="shared" si="0"/>
        <v>0</v>
      </c>
      <c r="F15" s="310"/>
      <c r="G15" s="31"/>
      <c r="H15" s="461"/>
      <c r="I15" s="461"/>
      <c r="J15" s="437"/>
    </row>
    <row r="16" spans="1:10" ht="10.5" customHeight="1">
      <c r="A16" s="333"/>
      <c r="B16" s="31"/>
      <c r="C16" s="31"/>
      <c r="D16" s="31"/>
      <c r="E16" s="311">
        <f t="shared" si="0"/>
        <v>0</v>
      </c>
      <c r="F16" s="312"/>
      <c r="G16" s="31"/>
      <c r="H16" s="31"/>
      <c r="I16" s="31"/>
      <c r="J16" s="335"/>
    </row>
    <row r="17" spans="1:10" ht="15">
      <c r="A17" s="458" t="s">
        <v>127</v>
      </c>
      <c r="B17" s="459"/>
      <c r="C17" s="459"/>
      <c r="D17" s="459"/>
      <c r="E17" s="459"/>
      <c r="F17" s="459"/>
      <c r="G17" s="459"/>
      <c r="H17" s="459"/>
      <c r="I17" s="459"/>
      <c r="J17" s="355"/>
    </row>
    <row r="18" spans="1:10" ht="12.75">
      <c r="A18" s="333"/>
      <c r="B18" s="31"/>
      <c r="C18" s="31"/>
      <c r="D18" s="31"/>
      <c r="E18" s="31"/>
      <c r="F18" s="31"/>
      <c r="G18" s="31"/>
      <c r="H18" s="31"/>
      <c r="I18" s="31"/>
      <c r="J18" s="335"/>
    </row>
    <row r="19" spans="1:13" ht="15">
      <c r="A19" s="445" t="s">
        <v>128</v>
      </c>
      <c r="B19" s="446"/>
      <c r="C19" s="447"/>
      <c r="D19" s="447"/>
      <c r="E19" s="447"/>
      <c r="F19" s="447"/>
      <c r="G19" s="447"/>
      <c r="H19" s="447"/>
      <c r="I19" s="447"/>
      <c r="J19" s="324"/>
      <c r="K19" s="168">
        <f>IF(LEN(L19)&gt;40,M19,L19)</f>
      </c>
      <c r="L19" s="4">
        <f>PROPER(TRIM(C19))</f>
      </c>
      <c r="M19" s="4">
        <f>IF(L19="","",LEFT(L19,(FIND(" ",L19)+1))&amp;"."&amp;MID(L19,FIND(" ",L19,FIND(" ",L19)+1)+1,1)&amp;".")</f>
      </c>
    </row>
    <row r="20" spans="1:11" ht="3.75" customHeight="1">
      <c r="A20" s="315"/>
      <c r="B20" s="161"/>
      <c r="C20" s="325"/>
      <c r="D20" s="325"/>
      <c r="E20" s="325"/>
      <c r="F20" s="325"/>
      <c r="G20" s="325"/>
      <c r="H20" s="325"/>
      <c r="I20" s="325"/>
      <c r="J20" s="326"/>
      <c r="K20" s="168"/>
    </row>
    <row r="21" spans="1:10" ht="15">
      <c r="A21" s="445" t="s">
        <v>129</v>
      </c>
      <c r="B21" s="446"/>
      <c r="C21" s="446"/>
      <c r="D21" s="451" t="s">
        <v>472</v>
      </c>
      <c r="E21" s="451"/>
      <c r="F21" s="451"/>
      <c r="G21" s="448" t="s">
        <v>75</v>
      </c>
      <c r="H21" s="448"/>
      <c r="I21" s="448"/>
      <c r="J21" s="324"/>
    </row>
    <row r="22" spans="1:10" ht="3" customHeight="1">
      <c r="A22" s="315"/>
      <c r="B22" s="161"/>
      <c r="C22" s="325"/>
      <c r="D22" s="325"/>
      <c r="E22" s="325"/>
      <c r="F22" s="325"/>
      <c r="G22" s="325"/>
      <c r="H22" s="325"/>
      <c r="I22" s="325"/>
      <c r="J22" s="326"/>
    </row>
    <row r="23" spans="1:10" ht="15" customHeight="1">
      <c r="A23" s="445" t="s">
        <v>212</v>
      </c>
      <c r="B23" s="446"/>
      <c r="C23" s="462" t="s">
        <v>467</v>
      </c>
      <c r="D23" s="462"/>
      <c r="E23" s="462"/>
      <c r="F23" s="462"/>
      <c r="G23" s="462"/>
      <c r="H23" s="462"/>
      <c r="I23" s="462"/>
      <c r="J23" s="463"/>
    </row>
    <row r="24" spans="1:10" ht="30.75" customHeight="1">
      <c r="A24" s="454"/>
      <c r="B24" s="455"/>
      <c r="C24" s="462"/>
      <c r="D24" s="462"/>
      <c r="E24" s="462"/>
      <c r="F24" s="462"/>
      <c r="G24" s="462"/>
      <c r="H24" s="462"/>
      <c r="I24" s="462"/>
      <c r="J24" s="463"/>
    </row>
    <row r="25" spans="1:10" ht="3" customHeight="1">
      <c r="A25" s="328"/>
      <c r="B25" s="314"/>
      <c r="C25" s="329"/>
      <c r="D25" s="329"/>
      <c r="E25" s="329"/>
      <c r="F25" s="329"/>
      <c r="G25" s="329"/>
      <c r="H25" s="329"/>
      <c r="I25" s="329"/>
      <c r="J25" s="330"/>
    </row>
    <row r="26" spans="1:10" ht="15">
      <c r="A26" s="445" t="s">
        <v>213</v>
      </c>
      <c r="B26" s="460"/>
      <c r="C26" s="453" t="s">
        <v>9</v>
      </c>
      <c r="D26" s="453"/>
      <c r="E26" s="453"/>
      <c r="F26" s="453"/>
      <c r="G26" s="453"/>
      <c r="H26" s="453"/>
      <c r="I26" s="163"/>
      <c r="J26" s="332"/>
    </row>
    <row r="27" spans="1:10" ht="15" hidden="1">
      <c r="A27" s="315"/>
      <c r="B27" s="331"/>
      <c r="C27" s="464"/>
      <c r="D27" s="464"/>
      <c r="E27" s="464"/>
      <c r="F27" s="464"/>
      <c r="G27" s="464"/>
      <c r="H27" s="464"/>
      <c r="I27" s="163"/>
      <c r="J27" s="332"/>
    </row>
    <row r="28" spans="1:10" ht="15" customHeight="1" hidden="1">
      <c r="A28" s="333"/>
      <c r="B28" s="35"/>
      <c r="C28" s="465"/>
      <c r="D28" s="465"/>
      <c r="E28" s="465"/>
      <c r="F28" s="465"/>
      <c r="G28" s="465"/>
      <c r="H28" s="465"/>
      <c r="I28" s="465"/>
      <c r="J28" s="334"/>
    </row>
    <row r="29" spans="1:10" ht="15" customHeight="1" hidden="1">
      <c r="A29" s="315"/>
      <c r="B29" s="161"/>
      <c r="C29" s="31"/>
      <c r="D29" s="31"/>
      <c r="E29" s="31"/>
      <c r="F29" s="31"/>
      <c r="G29" s="31"/>
      <c r="H29" s="31"/>
      <c r="I29" s="31"/>
      <c r="J29" s="335"/>
    </row>
    <row r="30" spans="1:10" ht="15" customHeight="1" hidden="1">
      <c r="A30" s="336"/>
      <c r="B30" s="337"/>
      <c r="C30" s="466"/>
      <c r="D30" s="466"/>
      <c r="E30" s="466"/>
      <c r="F30" s="466"/>
      <c r="G30" s="466"/>
      <c r="H30" s="466"/>
      <c r="I30" s="466"/>
      <c r="J30" s="338"/>
    </row>
    <row r="31" spans="1:10" ht="15" customHeight="1" hidden="1">
      <c r="A31" s="339"/>
      <c r="B31" s="340"/>
      <c r="C31" s="341"/>
      <c r="D31" s="342"/>
      <c r="E31" s="341"/>
      <c r="F31" s="343"/>
      <c r="G31" s="343"/>
      <c r="H31" s="343"/>
      <c r="I31" s="343"/>
      <c r="J31" s="344"/>
    </row>
    <row r="32" spans="1:10" ht="15" customHeight="1" hidden="1">
      <c r="A32" s="315"/>
      <c r="B32" s="161"/>
      <c r="C32" s="345"/>
      <c r="D32" s="345"/>
      <c r="E32" s="345"/>
      <c r="F32" s="345"/>
      <c r="G32" s="345"/>
      <c r="H32" s="346"/>
      <c r="I32" s="346"/>
      <c r="J32" s="347"/>
    </row>
    <row r="33" spans="1:10" ht="3" customHeight="1">
      <c r="A33" s="333"/>
      <c r="B33" s="31"/>
      <c r="C33" s="31"/>
      <c r="D33" s="31"/>
      <c r="E33" s="31"/>
      <c r="F33" s="31"/>
      <c r="G33" s="31"/>
      <c r="H33" s="31"/>
      <c r="I33" s="31"/>
      <c r="J33" s="335"/>
    </row>
    <row r="34" spans="1:10" ht="15">
      <c r="A34" s="445" t="s">
        <v>225</v>
      </c>
      <c r="B34" s="446"/>
      <c r="C34" s="446"/>
      <c r="D34" s="323">
        <v>3</v>
      </c>
      <c r="E34" s="327" t="s">
        <v>234</v>
      </c>
      <c r="F34" s="163"/>
      <c r="G34" s="163"/>
      <c r="H34" s="163"/>
      <c r="I34" s="163"/>
      <c r="J34" s="332"/>
    </row>
    <row r="35" spans="1:10" ht="15">
      <c r="A35" s="445" t="s">
        <v>226</v>
      </c>
      <c r="B35" s="446"/>
      <c r="C35" s="446"/>
      <c r="D35" s="452" t="s">
        <v>275</v>
      </c>
      <c r="E35" s="452"/>
      <c r="F35" s="449" t="s">
        <v>227</v>
      </c>
      <c r="G35" s="449"/>
      <c r="H35" s="449"/>
      <c r="I35" s="348"/>
      <c r="J35" s="349"/>
    </row>
    <row r="36" spans="1:10" ht="3" customHeight="1">
      <c r="A36" s="315"/>
      <c r="B36" s="161"/>
      <c r="C36" s="161"/>
      <c r="D36" s="350"/>
      <c r="E36" s="350"/>
      <c r="F36" s="313"/>
      <c r="G36" s="313"/>
      <c r="H36" s="313"/>
      <c r="I36" s="351"/>
      <c r="J36" s="352"/>
    </row>
    <row r="37" spans="1:10" ht="15">
      <c r="A37" s="315" t="s">
        <v>130</v>
      </c>
      <c r="B37" s="161"/>
      <c r="C37" s="161"/>
      <c r="D37" s="450" t="s">
        <v>211</v>
      </c>
      <c r="E37" s="450"/>
      <c r="F37" s="68"/>
      <c r="G37" s="68"/>
      <c r="H37" s="68"/>
      <c r="I37" s="68"/>
      <c r="J37" s="354"/>
    </row>
    <row r="38" spans="1:10" ht="12.75">
      <c r="A38" s="333"/>
      <c r="B38" s="31"/>
      <c r="C38" s="31"/>
      <c r="D38" s="31"/>
      <c r="E38" s="31"/>
      <c r="F38" s="31"/>
      <c r="G38" s="31"/>
      <c r="H38" s="31"/>
      <c r="I38" s="31"/>
      <c r="J38" s="335"/>
    </row>
    <row r="39" spans="1:19" ht="29.25" customHeight="1">
      <c r="A39" s="470" t="s">
        <v>430</v>
      </c>
      <c r="B39" s="459"/>
      <c r="C39" s="459"/>
      <c r="D39" s="459"/>
      <c r="E39" s="459"/>
      <c r="F39" s="459"/>
      <c r="G39" s="459"/>
      <c r="H39" s="459"/>
      <c r="I39" s="459"/>
      <c r="J39" s="355"/>
      <c r="K39" s="350"/>
      <c r="L39" s="269"/>
      <c r="M39" s="270"/>
      <c r="N39" s="36"/>
      <c r="O39" s="36"/>
      <c r="P39" s="36"/>
      <c r="Q39" s="36"/>
      <c r="R39" s="36"/>
      <c r="S39" s="36"/>
    </row>
    <row r="40" spans="1:19" ht="15">
      <c r="A40" s="357"/>
      <c r="B40" s="358"/>
      <c r="C40" s="358"/>
      <c r="D40" s="358"/>
      <c r="E40" s="358"/>
      <c r="F40" s="358"/>
      <c r="G40" s="359"/>
      <c r="H40" s="359"/>
      <c r="I40" s="360"/>
      <c r="J40" s="361"/>
      <c r="K40" s="68"/>
      <c r="L40" s="269"/>
      <c r="M40" s="270"/>
      <c r="N40" s="36"/>
      <c r="O40" s="36"/>
      <c r="P40" s="36"/>
      <c r="Q40" s="36"/>
      <c r="R40" s="36"/>
      <c r="S40" s="36"/>
    </row>
    <row r="41" spans="1:19" ht="15">
      <c r="A41" s="315" t="s">
        <v>431</v>
      </c>
      <c r="B41" s="161"/>
      <c r="C41" s="161"/>
      <c r="D41" s="161"/>
      <c r="E41" s="161"/>
      <c r="F41" s="31"/>
      <c r="G41" s="471" t="s">
        <v>275</v>
      </c>
      <c r="H41" s="471"/>
      <c r="I41" s="362" t="s">
        <v>432</v>
      </c>
      <c r="J41" s="363"/>
      <c r="K41" s="31"/>
      <c r="L41" s="364"/>
      <c r="M41" s="365"/>
      <c r="N41" s="36"/>
      <c r="O41" s="36"/>
      <c r="P41" s="36"/>
      <c r="Q41" s="36"/>
      <c r="R41" s="36"/>
      <c r="S41" s="36"/>
    </row>
    <row r="42" spans="1:19" ht="15" customHeight="1">
      <c r="A42" s="472" t="s">
        <v>464</v>
      </c>
      <c r="B42" s="473"/>
      <c r="C42" s="473"/>
      <c r="D42" s="473"/>
      <c r="E42" s="473"/>
      <c r="F42" s="473"/>
      <c r="G42" s="471" t="s">
        <v>275</v>
      </c>
      <c r="H42" s="471"/>
      <c r="I42" s="362" t="s">
        <v>433</v>
      </c>
      <c r="J42" s="366"/>
      <c r="K42" s="31"/>
      <c r="L42" s="364"/>
      <c r="M42" s="367">
        <v>0</v>
      </c>
      <c r="N42" s="36"/>
      <c r="O42" s="36"/>
      <c r="P42" s="36"/>
      <c r="Q42" s="36"/>
      <c r="R42" s="36"/>
      <c r="S42" s="36"/>
    </row>
    <row r="43" spans="1:19" ht="15">
      <c r="A43" s="472"/>
      <c r="B43" s="473"/>
      <c r="C43" s="473"/>
      <c r="D43" s="473"/>
      <c r="E43" s="473"/>
      <c r="F43" s="473"/>
      <c r="G43" s="161"/>
      <c r="H43" s="161"/>
      <c r="I43" s="362"/>
      <c r="J43" s="354"/>
      <c r="K43" s="31"/>
      <c r="L43" s="364"/>
      <c r="M43" s="367"/>
      <c r="N43" s="36"/>
      <c r="O43" s="36"/>
      <c r="P43" s="36"/>
      <c r="Q43" s="36"/>
      <c r="R43" s="36"/>
      <c r="S43" s="36"/>
    </row>
    <row r="44" spans="1:19" ht="2.25" customHeight="1">
      <c r="A44" s="315"/>
      <c r="B44" s="161"/>
      <c r="C44" s="161"/>
      <c r="D44" s="161"/>
      <c r="E44" s="161"/>
      <c r="F44" s="31"/>
      <c r="G44" s="161"/>
      <c r="H44" s="161"/>
      <c r="I44" s="68"/>
      <c r="J44" s="354"/>
      <c r="K44" s="31"/>
      <c r="L44" s="364"/>
      <c r="M44" s="365"/>
      <c r="N44" s="36"/>
      <c r="O44" s="36"/>
      <c r="P44" s="36"/>
      <c r="Q44" s="36"/>
      <c r="R44" s="36"/>
      <c r="S44" s="36"/>
    </row>
    <row r="45" spans="1:19" ht="15">
      <c r="A45" s="315" t="s">
        <v>434</v>
      </c>
      <c r="B45" s="161"/>
      <c r="C45" s="161"/>
      <c r="D45" s="161"/>
      <c r="E45" s="161"/>
      <c r="F45" s="31"/>
      <c r="G45" s="471" t="s">
        <v>275</v>
      </c>
      <c r="H45" s="471"/>
      <c r="I45" s="362"/>
      <c r="J45" s="354"/>
      <c r="K45" s="31"/>
      <c r="L45" s="364"/>
      <c r="M45" s="367">
        <v>0</v>
      </c>
      <c r="N45" s="36"/>
      <c r="O45" s="36"/>
      <c r="P45" s="36"/>
      <c r="Q45" s="36"/>
      <c r="R45" s="36"/>
      <c r="S45" s="36"/>
    </row>
    <row r="46" spans="1:19" ht="15">
      <c r="A46" s="315" t="s">
        <v>435</v>
      </c>
      <c r="B46" s="161"/>
      <c r="C46" s="161"/>
      <c r="D46" s="161"/>
      <c r="E46" s="161"/>
      <c r="F46" s="31"/>
      <c r="G46" s="471" t="s">
        <v>275</v>
      </c>
      <c r="H46" s="471"/>
      <c r="I46" s="362" t="s">
        <v>437</v>
      </c>
      <c r="J46" s="363"/>
      <c r="K46" s="31"/>
      <c r="L46" s="364"/>
      <c r="M46" s="367">
        <v>0</v>
      </c>
      <c r="N46" s="36"/>
      <c r="O46" s="36"/>
      <c r="P46" s="36"/>
      <c r="Q46" s="36"/>
      <c r="R46" s="36"/>
      <c r="S46" s="36"/>
    </row>
    <row r="47" spans="1:19" ht="10.5" customHeight="1">
      <c r="A47" s="315"/>
      <c r="B47" s="161"/>
      <c r="C47" s="161"/>
      <c r="D47" s="161"/>
      <c r="E47" s="161"/>
      <c r="F47" s="31"/>
      <c r="G47" s="31"/>
      <c r="H47" s="31"/>
      <c r="I47" s="362"/>
      <c r="J47" s="354"/>
      <c r="K47" s="31"/>
      <c r="L47" s="364"/>
      <c r="M47" s="367"/>
      <c r="N47" s="36"/>
      <c r="O47" s="36"/>
      <c r="P47" s="36"/>
      <c r="Q47" s="36"/>
      <c r="R47" s="36"/>
      <c r="S47" s="36"/>
    </row>
    <row r="48" spans="1:19" ht="15">
      <c r="A48" s="315" t="str">
        <f>"Курсы повышения квалификации (не менее "&amp;D139&amp;"ч.)"</f>
        <v>Курсы повышения квалификации (не менее 72ч.)</v>
      </c>
      <c r="B48" s="161"/>
      <c r="C48" s="161"/>
      <c r="D48" s="161"/>
      <c r="E48" s="161"/>
      <c r="F48" s="31"/>
      <c r="G48" s="471" t="s">
        <v>275</v>
      </c>
      <c r="H48" s="471"/>
      <c r="I48" s="68"/>
      <c r="J48" s="354"/>
      <c r="K48" s="68"/>
      <c r="L48" s="364"/>
      <c r="M48" s="365"/>
      <c r="N48" s="36"/>
      <c r="O48" s="36"/>
      <c r="P48" s="36"/>
      <c r="Q48" s="36"/>
      <c r="R48" s="36"/>
      <c r="S48" s="36"/>
    </row>
    <row r="49" spans="1:14" ht="15" hidden="1">
      <c r="A49" s="368" t="s">
        <v>438</v>
      </c>
      <c r="B49" s="369" t="s">
        <v>439</v>
      </c>
      <c r="C49" s="31"/>
      <c r="D49" s="31"/>
      <c r="E49" s="31"/>
      <c r="F49" s="370" t="str">
        <f>IF(COUNTIF(G41:H48,"да"),"нет","да")</f>
        <v>да</v>
      </c>
      <c r="G49" s="31"/>
      <c r="H49" s="31"/>
      <c r="I49" s="31"/>
      <c r="J49" s="335"/>
      <c r="K49" s="381"/>
      <c r="L49" s="364"/>
      <c r="M49" s="371"/>
      <c r="N49" s="31"/>
    </row>
    <row r="50" spans="1:14" ht="12.75" hidden="1">
      <c r="A50" s="467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0" s="468"/>
      <c r="C50" s="468"/>
      <c r="D50" s="468"/>
      <c r="E50" s="468"/>
      <c r="F50" s="468"/>
      <c r="G50" s="468"/>
      <c r="H50" s="468"/>
      <c r="I50" s="468"/>
      <c r="J50" s="469"/>
      <c r="K50" s="381"/>
      <c r="L50" s="364"/>
      <c r="M50" s="371"/>
      <c r="N50" s="31"/>
    </row>
    <row r="51" spans="1:14" ht="12.75" hidden="1">
      <c r="A51" s="467"/>
      <c r="B51" s="468"/>
      <c r="C51" s="468"/>
      <c r="D51" s="468"/>
      <c r="E51" s="468"/>
      <c r="F51" s="468"/>
      <c r="G51" s="468"/>
      <c r="H51" s="468"/>
      <c r="I51" s="468"/>
      <c r="J51" s="469"/>
      <c r="K51" s="381"/>
      <c r="L51" s="364"/>
      <c r="M51" s="371"/>
      <c r="N51" s="31"/>
    </row>
    <row r="52" spans="1:14" s="375" customFormat="1" ht="6" customHeight="1">
      <c r="A52" s="315"/>
      <c r="B52" s="161"/>
      <c r="C52" s="161"/>
      <c r="D52" s="161"/>
      <c r="E52" s="161"/>
      <c r="F52" s="161"/>
      <c r="G52" s="161"/>
      <c r="H52" s="161"/>
      <c r="I52" s="68"/>
      <c r="J52" s="354"/>
      <c r="K52" s="428"/>
      <c r="L52" s="372"/>
      <c r="M52" s="373"/>
      <c r="N52" s="374"/>
    </row>
    <row r="53" spans="1:19" ht="15">
      <c r="A53" s="470" t="s">
        <v>440</v>
      </c>
      <c r="B53" s="459"/>
      <c r="C53" s="459"/>
      <c r="D53" s="459"/>
      <c r="E53" s="459"/>
      <c r="F53" s="459"/>
      <c r="G53" s="459"/>
      <c r="H53" s="459"/>
      <c r="I53" s="459"/>
      <c r="J53" s="376"/>
      <c r="K53" s="428"/>
      <c r="L53" s="364"/>
      <c r="M53" s="373"/>
      <c r="N53" s="374"/>
      <c r="O53" s="375"/>
      <c r="P53" s="375"/>
      <c r="Q53" s="375"/>
      <c r="R53" s="375"/>
      <c r="S53" s="375"/>
    </row>
    <row r="54" spans="1:19" ht="5.25" customHeight="1">
      <c r="A54" s="377"/>
      <c r="B54" s="378"/>
      <c r="C54" s="378"/>
      <c r="D54" s="378"/>
      <c r="E54" s="378"/>
      <c r="F54" s="378"/>
      <c r="G54" s="378"/>
      <c r="H54" s="378"/>
      <c r="I54" s="378"/>
      <c r="J54" s="379"/>
      <c r="K54" s="428"/>
      <c r="L54" s="364"/>
      <c r="M54" s="373"/>
      <c r="N54" s="374"/>
      <c r="O54" s="375"/>
      <c r="P54" s="375"/>
      <c r="Q54" s="375"/>
      <c r="R54" s="375"/>
      <c r="S54" s="375"/>
    </row>
    <row r="55" spans="1:14" ht="15" customHeight="1">
      <c r="A55" s="472" t="s">
        <v>469</v>
      </c>
      <c r="B55" s="473"/>
      <c r="C55" s="473"/>
      <c r="D55" s="473"/>
      <c r="E55" s="473"/>
      <c r="F55" s="473"/>
      <c r="G55" s="473"/>
      <c r="H55" s="473"/>
      <c r="I55" s="31"/>
      <c r="J55" s="335"/>
      <c r="K55" s="429"/>
      <c r="L55" s="270"/>
      <c r="M55" s="371"/>
      <c r="N55" s="31"/>
    </row>
    <row r="56" spans="1:13" ht="15.75">
      <c r="A56" s="472"/>
      <c r="B56" s="473"/>
      <c r="C56" s="473"/>
      <c r="D56" s="473"/>
      <c r="E56" s="473"/>
      <c r="F56" s="473"/>
      <c r="G56" s="473"/>
      <c r="H56" s="473"/>
      <c r="I56" s="317" t="s">
        <v>275</v>
      </c>
      <c r="J56" s="380" t="str">
        <f>IF(OR(G41="да",G42="да"),"да",рек2)</f>
        <v>нет</v>
      </c>
      <c r="K56" s="381"/>
      <c r="L56" s="381"/>
      <c r="M56" s="271"/>
    </row>
    <row r="57" spans="1:13" ht="33" customHeight="1">
      <c r="A57" s="472"/>
      <c r="B57" s="473"/>
      <c r="C57" s="473"/>
      <c r="D57" s="473"/>
      <c r="E57" s="473"/>
      <c r="F57" s="473"/>
      <c r="G57" s="473"/>
      <c r="H57" s="473"/>
      <c r="I57" s="316"/>
      <c r="J57" s="382"/>
      <c r="K57" s="381"/>
      <c r="L57" s="270"/>
      <c r="M57" s="271"/>
    </row>
    <row r="58" spans="1:13" ht="12.75" hidden="1">
      <c r="A58" s="472" t="s">
        <v>465</v>
      </c>
      <c r="B58" s="473"/>
      <c r="C58" s="473"/>
      <c r="D58" s="473"/>
      <c r="E58" s="473"/>
      <c r="F58" s="473"/>
      <c r="G58" s="473"/>
      <c r="H58" s="473"/>
      <c r="I58" s="31"/>
      <c r="J58" s="335"/>
      <c r="K58" s="381"/>
      <c r="L58" s="270"/>
      <c r="M58" s="271"/>
    </row>
    <row r="59" spans="1:13" ht="15" hidden="1">
      <c r="A59" s="472"/>
      <c r="B59" s="473"/>
      <c r="C59" s="473"/>
      <c r="D59" s="473"/>
      <c r="E59" s="473"/>
      <c r="F59" s="473"/>
      <c r="G59" s="473"/>
      <c r="H59" s="473"/>
      <c r="I59" s="317" t="s">
        <v>436</v>
      </c>
      <c r="J59" s="354"/>
      <c r="K59" s="381"/>
      <c r="L59" s="270"/>
      <c r="M59" s="271"/>
    </row>
    <row r="60" spans="1:13" ht="15" hidden="1">
      <c r="A60" s="368" t="s">
        <v>438</v>
      </c>
      <c r="B60" s="369" t="s">
        <v>441</v>
      </c>
      <c r="C60" s="31"/>
      <c r="D60" s="31"/>
      <c r="E60" s="31"/>
      <c r="F60" s="370" t="str">
        <f>IF(J56="нет","да","нет")</f>
        <v>да</v>
      </c>
      <c r="G60" s="31"/>
      <c r="H60" s="31"/>
      <c r="I60" s="31"/>
      <c r="J60" s="335"/>
      <c r="K60" s="381"/>
      <c r="L60" s="383"/>
      <c r="M60" s="271"/>
    </row>
    <row r="61" spans="1:13" ht="22.5" customHeight="1" hidden="1">
      <c r="A61" s="467" t="str">
        <f>IF(J56="нет",_дпо,"")</f>
        <v>Получить  дополнительное профессиональное образование по направлению подготовки  "Педагогика и психология". </v>
      </c>
      <c r="B61" s="468"/>
      <c r="C61" s="468"/>
      <c r="D61" s="468"/>
      <c r="E61" s="468"/>
      <c r="F61" s="468"/>
      <c r="G61" s="468"/>
      <c r="H61" s="468"/>
      <c r="I61" s="468"/>
      <c r="J61" s="469"/>
      <c r="K61" s="381"/>
      <c r="L61" s="383"/>
      <c r="M61" s="271"/>
    </row>
    <row r="62" spans="1:13" ht="33" customHeight="1" hidden="1">
      <c r="A62" s="467">
        <f>IF(_рек3="нет",_дпо,"")</f>
      </c>
      <c r="B62" s="468"/>
      <c r="C62" s="468"/>
      <c r="D62" s="468"/>
      <c r="E62" s="468"/>
      <c r="F62" s="468"/>
      <c r="G62" s="468"/>
      <c r="H62" s="468"/>
      <c r="I62" s="468"/>
      <c r="J62" s="469"/>
      <c r="K62" s="381"/>
      <c r="L62" s="383"/>
      <c r="M62" s="271"/>
    </row>
    <row r="63" spans="1:13" ht="4.5" customHeight="1">
      <c r="A63" s="333"/>
      <c r="B63" s="31"/>
      <c r="C63" s="31"/>
      <c r="D63" s="31"/>
      <c r="E63" s="31"/>
      <c r="F63" s="31"/>
      <c r="G63" s="31"/>
      <c r="H63" s="31"/>
      <c r="I63" s="31"/>
      <c r="J63" s="335"/>
      <c r="K63" s="381"/>
      <c r="L63" s="270"/>
      <c r="M63" s="271"/>
    </row>
    <row r="64" spans="1:13" ht="15">
      <c r="A64" s="458" t="s">
        <v>218</v>
      </c>
      <c r="B64" s="459"/>
      <c r="C64" s="459"/>
      <c r="D64" s="459"/>
      <c r="E64" s="459"/>
      <c r="F64" s="459"/>
      <c r="G64" s="459"/>
      <c r="H64" s="459"/>
      <c r="I64" s="459"/>
      <c r="J64" s="355"/>
      <c r="K64" s="381"/>
      <c r="L64" s="270"/>
      <c r="M64" s="271"/>
    </row>
    <row r="65" spans="1:13" s="375" customFormat="1" ht="15">
      <c r="A65" s="356"/>
      <c r="B65" s="350"/>
      <c r="C65" s="350"/>
      <c r="D65" s="350"/>
      <c r="E65" s="350"/>
      <c r="F65" s="350"/>
      <c r="G65" s="350"/>
      <c r="H65" s="350"/>
      <c r="I65" s="350"/>
      <c r="J65" s="382"/>
      <c r="K65" s="428"/>
      <c r="L65" s="384"/>
      <c r="M65" s="385"/>
    </row>
    <row r="66" spans="1:13" s="375" customFormat="1" ht="15">
      <c r="A66" s="386" t="s">
        <v>442</v>
      </c>
      <c r="B66" s="350"/>
      <c r="C66" s="350"/>
      <c r="D66" s="350"/>
      <c r="E66" s="350"/>
      <c r="F66" s="353">
        <v>1</v>
      </c>
      <c r="G66" s="350"/>
      <c r="H66" s="350"/>
      <c r="I66" s="350"/>
      <c r="J66" s="382"/>
      <c r="K66" s="428"/>
      <c r="L66" s="384"/>
      <c r="M66" s="385"/>
    </row>
    <row r="67" spans="1:13" ht="15">
      <c r="A67" s="387"/>
      <c r="B67" s="36"/>
      <c r="C67" s="36"/>
      <c r="D67" s="36"/>
      <c r="E67" s="36"/>
      <c r="F67" s="36"/>
      <c r="G67" s="36"/>
      <c r="H67" s="36"/>
      <c r="I67" s="36"/>
      <c r="J67" s="388"/>
      <c r="K67" s="381"/>
      <c r="L67" s="270"/>
      <c r="M67" s="271"/>
    </row>
    <row r="68" spans="1:13" ht="15">
      <c r="A68" s="389" t="s">
        <v>202</v>
      </c>
      <c r="B68" s="36"/>
      <c r="C68" s="447" t="s">
        <v>461</v>
      </c>
      <c r="D68" s="447"/>
      <c r="E68" s="447"/>
      <c r="F68" s="447"/>
      <c r="G68" s="447"/>
      <c r="H68" s="447"/>
      <c r="I68" s="447"/>
      <c r="J68" s="324"/>
      <c r="K68" s="430" t="str">
        <f>IF(LEN(L68)&gt;40,M68,L68)</f>
        <v>Фио Председателя Полностью</v>
      </c>
      <c r="L68" s="270" t="str">
        <f>PROPER(TRIM(C68))</f>
        <v>Фио Председателя Полностью</v>
      </c>
      <c r="M68" s="271" t="str">
        <f>IF(L68="","",LEFT(L68,(FIND(" ",L68)+1))&amp;"."&amp;MID(L68,FIND(" ",L68,FIND(" ",L68)+1)+1,1)&amp;".")</f>
        <v>Фио П.П.</v>
      </c>
    </row>
    <row r="69" spans="1:13" ht="18">
      <c r="A69" s="389"/>
      <c r="B69" s="36"/>
      <c r="C69" s="444" t="s">
        <v>209</v>
      </c>
      <c r="D69" s="444"/>
      <c r="E69" s="444"/>
      <c r="F69" s="444"/>
      <c r="G69" s="444"/>
      <c r="H69" s="444"/>
      <c r="I69" s="320"/>
      <c r="J69" s="390"/>
      <c r="K69" s="430"/>
      <c r="L69" s="270"/>
      <c r="M69" s="271"/>
    </row>
    <row r="70" spans="1:13" ht="18">
      <c r="A70" s="391" t="s">
        <v>214</v>
      </c>
      <c r="B70" s="392" t="s">
        <v>377</v>
      </c>
      <c r="C70" s="447"/>
      <c r="D70" s="447"/>
      <c r="E70" s="447"/>
      <c r="F70" s="447"/>
      <c r="G70" s="447"/>
      <c r="H70" s="447"/>
      <c r="I70" s="447"/>
      <c r="J70" s="390"/>
      <c r="K70" s="430">
        <f>IF(LEN(L70)&gt;40,M70,L70)</f>
      </c>
      <c r="L70" s="270">
        <f>PROPER(TRIM(C70))</f>
      </c>
      <c r="M70" s="271">
        <f>IF(L70="","",LEFT(L70,(FIND(" ",L70)+1))&amp;"."&amp;MID(L70,FIND(" ",L70,FIND(" ",L70)+1)+1,1)&amp;".")</f>
      </c>
    </row>
    <row r="71" spans="1:13" ht="18">
      <c r="A71" s="391"/>
      <c r="B71" s="392"/>
      <c r="C71" s="444" t="s">
        <v>209</v>
      </c>
      <c r="D71" s="444"/>
      <c r="E71" s="444"/>
      <c r="F71" s="444"/>
      <c r="G71" s="444"/>
      <c r="H71" s="444"/>
      <c r="I71" s="320"/>
      <c r="J71" s="390"/>
      <c r="K71" s="381"/>
      <c r="L71" s="270"/>
      <c r="M71" s="271"/>
    </row>
    <row r="72" spans="1:13" ht="18">
      <c r="A72" s="391"/>
      <c r="B72" s="392">
        <f>IF($F$66&gt;1,"2)","")</f>
      </c>
      <c r="C72" s="447"/>
      <c r="D72" s="447"/>
      <c r="E72" s="447"/>
      <c r="F72" s="447"/>
      <c r="G72" s="447"/>
      <c r="H72" s="447"/>
      <c r="I72" s="447"/>
      <c r="J72" s="390"/>
      <c r="K72" s="430">
        <f>IF(LEN(L72)&gt;40,M72,L72)</f>
      </c>
      <c r="L72" s="270">
        <f>PROPER(TRIM(C72))</f>
      </c>
      <c r="M72" s="271">
        <f>IF(L72="","",LEFT(L72,(FIND(" ",L72)+1))&amp;"."&amp;MID(L72,FIND(" ",L72,FIND(" ",L72)+1)+1,1)&amp;".")</f>
      </c>
    </row>
    <row r="73" spans="1:13" ht="18">
      <c r="A73" s="391"/>
      <c r="B73" s="392"/>
      <c r="C73" s="444" t="s">
        <v>209</v>
      </c>
      <c r="D73" s="444"/>
      <c r="E73" s="444"/>
      <c r="F73" s="444"/>
      <c r="G73" s="444"/>
      <c r="H73" s="444"/>
      <c r="I73" s="320"/>
      <c r="J73" s="390"/>
      <c r="K73" s="381"/>
      <c r="L73" s="270"/>
      <c r="M73" s="271"/>
    </row>
    <row r="74" spans="1:13" ht="18">
      <c r="A74" s="393"/>
      <c r="B74" s="392">
        <f>IF($F$66&gt;2,"3)","")</f>
      </c>
      <c r="C74" s="447"/>
      <c r="D74" s="447"/>
      <c r="E74" s="447"/>
      <c r="F74" s="447"/>
      <c r="G74" s="447"/>
      <c r="H74" s="447"/>
      <c r="I74" s="447"/>
      <c r="J74" s="390"/>
      <c r="K74" s="430">
        <f>IF(LEN(L74)&gt;40,M74,L74)</f>
      </c>
      <c r="L74" s="270">
        <f>PROPER(TRIM(C74))</f>
      </c>
      <c r="M74" s="271">
        <f>IF(L74="","",LEFT(L74,(FIND(" ",L74)+1))&amp;"."&amp;MID(L74,FIND(" ",L74,FIND(" ",L74)+1)+1,1)&amp;".")</f>
      </c>
    </row>
    <row r="75" spans="1:13" ht="18">
      <c r="A75" s="393"/>
      <c r="B75" s="141"/>
      <c r="C75" s="444" t="s">
        <v>209</v>
      </c>
      <c r="D75" s="444"/>
      <c r="E75" s="444"/>
      <c r="F75" s="444"/>
      <c r="G75" s="444"/>
      <c r="H75" s="444"/>
      <c r="I75" s="320"/>
      <c r="J75" s="390"/>
      <c r="K75" s="381"/>
      <c r="L75" s="270"/>
      <c r="M75" s="271"/>
    </row>
    <row r="76" spans="1:13" ht="5.25" customHeight="1">
      <c r="A76" s="333"/>
      <c r="B76" s="31"/>
      <c r="C76" s="31"/>
      <c r="D76" s="31"/>
      <c r="E76" s="31"/>
      <c r="F76" s="31"/>
      <c r="G76" s="31"/>
      <c r="H76" s="31"/>
      <c r="I76" s="31"/>
      <c r="J76" s="390"/>
      <c r="K76" s="381"/>
      <c r="L76" s="270"/>
      <c r="M76" s="271"/>
    </row>
    <row r="77" spans="1:13" ht="18">
      <c r="A77" s="394" t="s">
        <v>216</v>
      </c>
      <c r="B77" s="127" t="s">
        <v>217</v>
      </c>
      <c r="C77" s="395">
        <v>9</v>
      </c>
      <c r="D77" s="119" t="s">
        <v>120</v>
      </c>
      <c r="E77" s="395" t="s">
        <v>429</v>
      </c>
      <c r="F77" s="128"/>
      <c r="G77" s="129">
        <v>20</v>
      </c>
      <c r="H77" s="396">
        <v>13</v>
      </c>
      <c r="I77" s="321" t="s">
        <v>121</v>
      </c>
      <c r="J77" s="390"/>
      <c r="K77" s="381"/>
      <c r="L77" s="270"/>
      <c r="M77" s="271"/>
    </row>
    <row r="78" spans="1:13" ht="12.75">
      <c r="A78" s="397"/>
      <c r="B78" s="398"/>
      <c r="C78" s="398"/>
      <c r="D78" s="398"/>
      <c r="E78" s="398"/>
      <c r="F78" s="398"/>
      <c r="G78" s="398"/>
      <c r="H78" s="398"/>
      <c r="I78" s="398"/>
      <c r="J78" s="312"/>
      <c r="K78" s="381"/>
      <c r="L78" s="270"/>
      <c r="M78" s="271"/>
    </row>
    <row r="79" spans="1:13" ht="15.75" customHeight="1">
      <c r="A79" s="474" t="str">
        <f>IF(ЭЗ!A271&lt;12,"Введите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79" s="475"/>
      <c r="C79" s="475"/>
      <c r="D79" s="475"/>
      <c r="E79" s="475"/>
      <c r="F79" s="475"/>
      <c r="G79" s="475"/>
      <c r="H79" s="475"/>
      <c r="I79" s="475"/>
      <c r="J79" s="476"/>
      <c r="K79" s="381"/>
      <c r="L79" s="270"/>
      <c r="M79" s="271"/>
    </row>
    <row r="80" spans="1:13" ht="15.75" customHeight="1">
      <c r="A80" s="477"/>
      <c r="B80" s="478"/>
      <c r="C80" s="478"/>
      <c r="D80" s="478"/>
      <c r="E80" s="478"/>
      <c r="F80" s="478"/>
      <c r="G80" s="478"/>
      <c r="H80" s="478"/>
      <c r="I80" s="478"/>
      <c r="J80" s="479"/>
      <c r="K80" s="381"/>
      <c r="L80" s="270"/>
      <c r="M80" s="271"/>
    </row>
    <row r="81" spans="1:13" ht="12.75" hidden="1">
      <c r="A81" s="333"/>
      <c r="B81" s="322">
        <v>1</v>
      </c>
      <c r="C81" s="322">
        <v>2</v>
      </c>
      <c r="D81" s="322">
        <v>3</v>
      </c>
      <c r="E81" s="322">
        <v>4</v>
      </c>
      <c r="F81" s="322">
        <v>5</v>
      </c>
      <c r="G81" s="322">
        <v>6</v>
      </c>
      <c r="H81" s="322">
        <v>7</v>
      </c>
      <c r="I81" s="31"/>
      <c r="J81" s="335"/>
      <c r="K81" s="381"/>
      <c r="L81" s="270"/>
      <c r="M81" s="271"/>
    </row>
    <row r="82" spans="1:13" ht="15.75" hidden="1">
      <c r="A82" s="333">
        <v>1</v>
      </c>
      <c r="B82" s="143" t="s">
        <v>75</v>
      </c>
      <c r="C82" s="144" t="s">
        <v>88</v>
      </c>
      <c r="D82" s="145" t="s">
        <v>89</v>
      </c>
      <c r="E82" s="144" t="s">
        <v>96</v>
      </c>
      <c r="F82" s="143" t="s">
        <v>105</v>
      </c>
      <c r="G82" s="144" t="s">
        <v>109</v>
      </c>
      <c r="H82" s="143" t="s">
        <v>118</v>
      </c>
      <c r="I82" s="31"/>
      <c r="J82" s="335"/>
      <c r="K82" s="381"/>
      <c r="L82" s="270"/>
      <c r="M82" s="271"/>
    </row>
    <row r="83" spans="1:13" ht="15.75" hidden="1">
      <c r="A83" s="333">
        <v>2</v>
      </c>
      <c r="B83" s="143" t="s">
        <v>76</v>
      </c>
      <c r="C83" s="144" t="s">
        <v>83</v>
      </c>
      <c r="D83" s="145" t="s">
        <v>90</v>
      </c>
      <c r="E83" s="144" t="s">
        <v>98</v>
      </c>
      <c r="F83" s="143" t="s">
        <v>103</v>
      </c>
      <c r="G83" s="144" t="s">
        <v>110</v>
      </c>
      <c r="H83" s="143" t="s">
        <v>116</v>
      </c>
      <c r="I83" s="31"/>
      <c r="J83" s="335"/>
      <c r="K83" s="381"/>
      <c r="L83" s="270"/>
      <c r="M83" s="271"/>
    </row>
    <row r="84" spans="1:13" ht="15.75" hidden="1">
      <c r="A84" s="333">
        <v>3</v>
      </c>
      <c r="B84" s="143" t="s">
        <v>59</v>
      </c>
      <c r="C84" s="144" t="s">
        <v>86</v>
      </c>
      <c r="D84" s="145" t="s">
        <v>91</v>
      </c>
      <c r="E84" s="144" t="s">
        <v>97</v>
      </c>
      <c r="F84" s="143" t="s">
        <v>104</v>
      </c>
      <c r="G84" s="144" t="s">
        <v>108</v>
      </c>
      <c r="H84" s="143" t="s">
        <v>117</v>
      </c>
      <c r="I84" s="31"/>
      <c r="J84" s="335"/>
      <c r="K84" s="381"/>
      <c r="L84" s="270"/>
      <c r="M84" s="271"/>
    </row>
    <row r="85" spans="1:13" ht="15.75" hidden="1">
      <c r="A85" s="333">
        <v>4</v>
      </c>
      <c r="B85" s="143" t="s">
        <v>77</v>
      </c>
      <c r="C85" s="144" t="s">
        <v>85</v>
      </c>
      <c r="D85" s="145" t="s">
        <v>92</v>
      </c>
      <c r="E85" s="144" t="s">
        <v>99</v>
      </c>
      <c r="F85" s="143" t="s">
        <v>50</v>
      </c>
      <c r="G85" s="144" t="s">
        <v>111</v>
      </c>
      <c r="H85" s="143" t="s">
        <v>49</v>
      </c>
      <c r="I85" s="31"/>
      <c r="J85" s="335"/>
      <c r="K85" s="381"/>
      <c r="L85" s="270"/>
      <c r="M85" s="271"/>
    </row>
    <row r="86" spans="1:13" ht="15.75" hidden="1">
      <c r="A86" s="333">
        <v>5</v>
      </c>
      <c r="B86" s="143" t="s">
        <v>82</v>
      </c>
      <c r="C86" s="144" t="s">
        <v>402</v>
      </c>
      <c r="D86" s="145" t="s">
        <v>93</v>
      </c>
      <c r="E86" s="144" t="s">
        <v>100</v>
      </c>
      <c r="F86" s="143" t="s">
        <v>52</v>
      </c>
      <c r="G86" s="144" t="s">
        <v>115</v>
      </c>
      <c r="H86" s="143" t="s">
        <v>51</v>
      </c>
      <c r="I86" s="31"/>
      <c r="J86" s="335"/>
      <c r="K86" s="381"/>
      <c r="L86" s="270"/>
      <c r="M86" s="271"/>
    </row>
    <row r="87" spans="1:13" ht="15.75" hidden="1">
      <c r="A87" s="333">
        <v>6</v>
      </c>
      <c r="B87" s="143" t="s">
        <v>62</v>
      </c>
      <c r="C87" s="144" t="s">
        <v>84</v>
      </c>
      <c r="D87" s="145" t="s">
        <v>94</v>
      </c>
      <c r="E87" s="144" t="s">
        <v>57</v>
      </c>
      <c r="F87" s="143" t="s">
        <v>106</v>
      </c>
      <c r="G87" s="144" t="s">
        <v>112</v>
      </c>
      <c r="H87" s="143" t="s">
        <v>54</v>
      </c>
      <c r="I87" s="31"/>
      <c r="J87" s="335"/>
      <c r="K87" s="381"/>
      <c r="L87" s="270"/>
      <c r="M87" s="271"/>
    </row>
    <row r="88" spans="1:13" ht="15.75" hidden="1">
      <c r="A88" s="333">
        <v>7</v>
      </c>
      <c r="B88" s="143" t="s">
        <v>78</v>
      </c>
      <c r="C88" s="144" t="s">
        <v>53</v>
      </c>
      <c r="D88" s="145" t="s">
        <v>55</v>
      </c>
      <c r="E88" s="144" t="s">
        <v>65</v>
      </c>
      <c r="F88" s="143" t="s">
        <v>68</v>
      </c>
      <c r="G88" s="144" t="s">
        <v>113</v>
      </c>
      <c r="H88" s="143" t="s">
        <v>61</v>
      </c>
      <c r="I88" s="31"/>
      <c r="J88" s="335"/>
      <c r="K88" s="381"/>
      <c r="L88" s="270"/>
      <c r="M88" s="271"/>
    </row>
    <row r="89" spans="1:13" ht="15.75" hidden="1">
      <c r="A89" s="333">
        <v>8</v>
      </c>
      <c r="B89" s="143" t="s">
        <v>79</v>
      </c>
      <c r="C89" s="144" t="s">
        <v>56</v>
      </c>
      <c r="D89" s="145" t="s">
        <v>63</v>
      </c>
      <c r="E89" s="144" t="s">
        <v>66</v>
      </c>
      <c r="F89" s="143" t="s">
        <v>70</v>
      </c>
      <c r="G89" s="144" t="s">
        <v>114</v>
      </c>
      <c r="H89" s="143" t="s">
        <v>119</v>
      </c>
      <c r="I89" s="31"/>
      <c r="J89" s="335"/>
      <c r="K89" s="381"/>
      <c r="L89" s="270"/>
      <c r="M89" s="271"/>
    </row>
    <row r="90" spans="1:13" ht="15.75" hidden="1">
      <c r="A90" s="333">
        <v>9</v>
      </c>
      <c r="B90" s="143" t="s">
        <v>80</v>
      </c>
      <c r="C90" s="144" t="s">
        <v>87</v>
      </c>
      <c r="D90" s="145" t="s">
        <v>95</v>
      </c>
      <c r="E90" s="144" t="s">
        <v>101</v>
      </c>
      <c r="F90" s="143" t="s">
        <v>107</v>
      </c>
      <c r="G90" s="144" t="s">
        <v>67</v>
      </c>
      <c r="H90" s="143" t="s">
        <v>69</v>
      </c>
      <c r="I90" s="31"/>
      <c r="J90" s="335"/>
      <c r="K90" s="381"/>
      <c r="L90" s="270"/>
      <c r="M90" s="271"/>
    </row>
    <row r="91" spans="1:13" ht="15.75" hidden="1">
      <c r="A91" s="333">
        <v>10</v>
      </c>
      <c r="B91" s="143" t="s">
        <v>81</v>
      </c>
      <c r="C91" s="144" t="s">
        <v>58</v>
      </c>
      <c r="D91" s="145" t="s">
        <v>72</v>
      </c>
      <c r="E91" s="144" t="s">
        <v>74</v>
      </c>
      <c r="F91" s="105"/>
      <c r="G91" s="144" t="s">
        <v>71</v>
      </c>
      <c r="H91" s="31"/>
      <c r="I91" s="31"/>
      <c r="J91" s="335"/>
      <c r="K91" s="381"/>
      <c r="L91" s="270"/>
      <c r="M91" s="271"/>
    </row>
    <row r="92" spans="1:13" ht="15.75" hidden="1">
      <c r="A92" s="333">
        <v>11</v>
      </c>
      <c r="B92" s="31"/>
      <c r="C92" s="144" t="s">
        <v>60</v>
      </c>
      <c r="D92" s="105"/>
      <c r="E92" s="144" t="s">
        <v>102</v>
      </c>
      <c r="F92" s="105"/>
      <c r="G92" s="31"/>
      <c r="H92" s="31"/>
      <c r="I92" s="31"/>
      <c r="J92" s="335"/>
      <c r="K92" s="381"/>
      <c r="L92" s="270"/>
      <c r="M92" s="271"/>
    </row>
    <row r="93" spans="1:13" ht="15.75" hidden="1">
      <c r="A93" s="333">
        <v>12</v>
      </c>
      <c r="B93" s="31"/>
      <c r="C93" s="144" t="s">
        <v>64</v>
      </c>
      <c r="D93" s="105"/>
      <c r="E93" s="105"/>
      <c r="F93" s="105"/>
      <c r="G93" s="144"/>
      <c r="H93" s="31"/>
      <c r="I93" s="31"/>
      <c r="J93" s="335"/>
      <c r="K93" s="381"/>
      <c r="L93" s="270"/>
      <c r="M93" s="271"/>
    </row>
    <row r="94" spans="1:13" ht="15.75" hidden="1">
      <c r="A94" s="333">
        <v>13</v>
      </c>
      <c r="B94" s="31"/>
      <c r="C94" s="144" t="s">
        <v>73</v>
      </c>
      <c r="D94" s="31"/>
      <c r="E94" s="31"/>
      <c r="F94" s="31"/>
      <c r="G94" s="31"/>
      <c r="H94" s="31"/>
      <c r="I94" s="31"/>
      <c r="J94" s="335"/>
      <c r="K94" s="381"/>
      <c r="L94" s="270"/>
      <c r="M94" s="271"/>
    </row>
    <row r="95" spans="1:13" ht="12.75" hidden="1">
      <c r="A95" s="333"/>
      <c r="B95" s="31"/>
      <c r="C95" s="105"/>
      <c r="D95" s="105"/>
      <c r="E95" s="105"/>
      <c r="F95" s="31"/>
      <c r="G95" s="31"/>
      <c r="H95" s="31"/>
      <c r="I95" s="31"/>
      <c r="J95" s="335"/>
      <c r="K95" s="381"/>
      <c r="L95" s="270"/>
      <c r="M95" s="271"/>
    </row>
    <row r="96" spans="1:13" ht="12.75" hidden="1">
      <c r="A96" s="333"/>
      <c r="B96" s="31"/>
      <c r="C96" s="105"/>
      <c r="D96" s="105"/>
      <c r="E96" s="105"/>
      <c r="F96" s="31"/>
      <c r="G96" s="31"/>
      <c r="H96" s="31"/>
      <c r="I96" s="31"/>
      <c r="J96" s="335"/>
      <c r="K96" s="381"/>
      <c r="L96" s="270"/>
      <c r="M96" s="271"/>
    </row>
    <row r="97" spans="1:13" ht="6.75" customHeight="1">
      <c r="A97" s="333"/>
      <c r="B97" s="31"/>
      <c r="C97" s="105"/>
      <c r="D97" s="105"/>
      <c r="E97" s="105"/>
      <c r="F97" s="31"/>
      <c r="G97" s="31"/>
      <c r="H97" s="31"/>
      <c r="I97" s="31"/>
      <c r="J97" s="335"/>
      <c r="K97" s="381"/>
      <c r="L97" s="270"/>
      <c r="M97" s="271"/>
    </row>
    <row r="98" spans="1:13" s="268" customFormat="1" ht="23.25" customHeight="1">
      <c r="A98" s="480" t="s">
        <v>374</v>
      </c>
      <c r="B98" s="481"/>
      <c r="C98" s="481"/>
      <c r="D98" s="481"/>
      <c r="E98" s="481"/>
      <c r="F98" s="481"/>
      <c r="G98" s="481"/>
      <c r="H98" s="481"/>
      <c r="I98" s="481"/>
      <c r="J98" s="399"/>
      <c r="K98" s="431"/>
      <c r="L98" s="266"/>
      <c r="M98" s="267"/>
    </row>
    <row r="99" spans="1:13" ht="42" customHeight="1" hidden="1">
      <c r="A99" s="400" t="s">
        <v>443</v>
      </c>
      <c r="B99" s="484" t="s">
        <v>444</v>
      </c>
      <c r="C99" s="484"/>
      <c r="D99" s="484" t="s">
        <v>445</v>
      </c>
      <c r="E99" s="484"/>
      <c r="F99" s="401"/>
      <c r="G99" s="401"/>
      <c r="H99" s="402" t="s">
        <v>446</v>
      </c>
      <c r="I99" s="403"/>
      <c r="J99" s="404"/>
      <c r="K99" s="381"/>
      <c r="L99" s="270"/>
      <c r="M99" s="271"/>
    </row>
    <row r="100" spans="1:13" ht="12.75" hidden="1">
      <c r="A100" s="405"/>
      <c r="B100" s="31"/>
      <c r="C100" s="105"/>
      <c r="D100" s="406"/>
      <c r="E100" s="406"/>
      <c r="F100" s="31"/>
      <c r="G100" s="31"/>
      <c r="H100" s="402"/>
      <c r="I100" s="403"/>
      <c r="J100" s="404"/>
      <c r="K100" s="381"/>
      <c r="L100" s="270"/>
      <c r="M100" s="271"/>
    </row>
    <row r="101" spans="1:13" ht="12.75" hidden="1">
      <c r="A101" s="407" t="s">
        <v>291</v>
      </c>
      <c r="B101" s="401"/>
      <c r="C101" s="408"/>
      <c r="D101" s="409" t="s">
        <v>294</v>
      </c>
      <c r="E101" s="409"/>
      <c r="F101" s="401"/>
      <c r="G101" s="401"/>
      <c r="H101" s="410">
        <f aca="true" t="shared" si="1" ref="H101:H133">LEN(D101)</f>
        <v>11</v>
      </c>
      <c r="I101" s="403"/>
      <c r="J101" s="404"/>
      <c r="K101" s="381"/>
      <c r="L101" s="270"/>
      <c r="M101" s="271"/>
    </row>
    <row r="102" spans="1:13" ht="12.75" hidden="1">
      <c r="A102" s="407" t="s">
        <v>307</v>
      </c>
      <c r="B102" s="401"/>
      <c r="C102" s="408"/>
      <c r="D102" s="409" t="s">
        <v>310</v>
      </c>
      <c r="E102" s="409"/>
      <c r="F102" s="401"/>
      <c r="G102" s="401"/>
      <c r="H102" s="410">
        <f t="shared" si="1"/>
        <v>15</v>
      </c>
      <c r="I102" s="403"/>
      <c r="J102" s="404"/>
      <c r="K102" s="381"/>
      <c r="L102" s="270"/>
      <c r="M102" s="271"/>
    </row>
    <row r="103" spans="1:13" ht="12.75" hidden="1">
      <c r="A103" s="407" t="s">
        <v>293</v>
      </c>
      <c r="B103" s="401"/>
      <c r="C103" s="408"/>
      <c r="D103" s="409" t="s">
        <v>295</v>
      </c>
      <c r="E103" s="409"/>
      <c r="F103" s="401"/>
      <c r="G103" s="401"/>
      <c r="H103" s="410">
        <f t="shared" si="1"/>
        <v>11</v>
      </c>
      <c r="I103" s="403"/>
      <c r="J103" s="404"/>
      <c r="K103" s="381"/>
      <c r="L103" s="270"/>
      <c r="M103" s="271"/>
    </row>
    <row r="104" spans="1:13" ht="12.75" hidden="1">
      <c r="A104" s="407" t="s">
        <v>2</v>
      </c>
      <c r="B104" s="401"/>
      <c r="C104" s="408"/>
      <c r="D104" s="409" t="s">
        <v>317</v>
      </c>
      <c r="E104" s="409"/>
      <c r="F104" s="401"/>
      <c r="G104" s="401"/>
      <c r="H104" s="410">
        <f t="shared" si="1"/>
        <v>20</v>
      </c>
      <c r="I104" s="403"/>
      <c r="J104" s="404"/>
      <c r="K104" s="381"/>
      <c r="L104" s="270"/>
      <c r="M104" s="271"/>
    </row>
    <row r="105" spans="1:13" ht="12.75" hidden="1">
      <c r="A105" s="407" t="s">
        <v>3</v>
      </c>
      <c r="B105" s="401"/>
      <c r="C105" s="408"/>
      <c r="D105" s="409" t="s">
        <v>318</v>
      </c>
      <c r="E105" s="409"/>
      <c r="F105" s="401"/>
      <c r="G105" s="401"/>
      <c r="H105" s="410">
        <f t="shared" si="1"/>
        <v>28</v>
      </c>
      <c r="I105" s="403"/>
      <c r="J105" s="404"/>
      <c r="K105" s="381"/>
      <c r="L105" s="270"/>
      <c r="M105" s="271"/>
    </row>
    <row r="106" spans="1:13" ht="12.75" hidden="1">
      <c r="A106" s="407" t="s">
        <v>315</v>
      </c>
      <c r="B106" s="401"/>
      <c r="C106" s="408"/>
      <c r="D106" s="409" t="s">
        <v>319</v>
      </c>
      <c r="E106" s="409"/>
      <c r="F106" s="401"/>
      <c r="G106" s="401"/>
      <c r="H106" s="410">
        <f t="shared" si="1"/>
        <v>29</v>
      </c>
      <c r="I106" s="403"/>
      <c r="J106" s="404"/>
      <c r="K106" s="381"/>
      <c r="L106" s="270"/>
      <c r="M106" s="271"/>
    </row>
    <row r="107" spans="1:13" ht="12.75" hidden="1">
      <c r="A107" s="407" t="s">
        <v>4</v>
      </c>
      <c r="B107" s="401"/>
      <c r="C107" s="408"/>
      <c r="D107" s="409" t="s">
        <v>320</v>
      </c>
      <c r="E107" s="409"/>
      <c r="F107" s="401"/>
      <c r="G107" s="401"/>
      <c r="H107" s="410">
        <f t="shared" si="1"/>
        <v>21</v>
      </c>
      <c r="I107" s="403"/>
      <c r="J107" s="404"/>
      <c r="K107" s="381"/>
      <c r="L107" s="270"/>
      <c r="M107" s="271"/>
    </row>
    <row r="108" spans="1:13" ht="12.75" hidden="1">
      <c r="A108" s="407" t="s">
        <v>5</v>
      </c>
      <c r="B108" s="401"/>
      <c r="C108" s="408"/>
      <c r="D108" s="409" t="s">
        <v>321</v>
      </c>
      <c r="E108" s="408"/>
      <c r="F108" s="401"/>
      <c r="G108" s="401"/>
      <c r="H108" s="410">
        <f t="shared" si="1"/>
        <v>15</v>
      </c>
      <c r="I108" s="403"/>
      <c r="J108" s="404"/>
      <c r="K108" s="381"/>
      <c r="L108" s="270"/>
      <c r="M108" s="271"/>
    </row>
    <row r="109" spans="1:13" ht="12.75" hidden="1">
      <c r="A109" s="407" t="s">
        <v>302</v>
      </c>
      <c r="B109" s="401"/>
      <c r="C109" s="408"/>
      <c r="D109" s="409" t="s">
        <v>303</v>
      </c>
      <c r="E109" s="408"/>
      <c r="F109" s="401"/>
      <c r="G109" s="401"/>
      <c r="H109" s="410">
        <f t="shared" si="1"/>
        <v>8</v>
      </c>
      <c r="I109" s="403"/>
      <c r="J109" s="404"/>
      <c r="K109" s="381"/>
      <c r="L109" s="270"/>
      <c r="M109" s="271"/>
    </row>
    <row r="110" spans="1:13" ht="12.75" hidden="1">
      <c r="A110" s="407" t="s">
        <v>316</v>
      </c>
      <c r="B110" s="401"/>
      <c r="C110" s="401"/>
      <c r="D110" s="409" t="s">
        <v>322</v>
      </c>
      <c r="E110" s="408"/>
      <c r="F110" s="401"/>
      <c r="G110" s="401"/>
      <c r="H110" s="410">
        <f t="shared" si="1"/>
        <v>13</v>
      </c>
      <c r="I110" s="403"/>
      <c r="J110" s="404"/>
      <c r="K110" s="381"/>
      <c r="L110" s="270"/>
      <c r="M110" s="271"/>
    </row>
    <row r="111" spans="1:13" ht="12.75" hidden="1">
      <c r="A111" s="407" t="s">
        <v>11</v>
      </c>
      <c r="B111" s="401"/>
      <c r="C111" s="401"/>
      <c r="D111" s="409" t="s">
        <v>323</v>
      </c>
      <c r="E111" s="408"/>
      <c r="F111" s="401"/>
      <c r="G111" s="401"/>
      <c r="H111" s="410">
        <f t="shared" si="1"/>
        <v>9</v>
      </c>
      <c r="I111" s="403"/>
      <c r="J111" s="404"/>
      <c r="K111" s="381"/>
      <c r="L111" s="270"/>
      <c r="M111" s="271"/>
    </row>
    <row r="112" spans="1:13" ht="12.75" hidden="1">
      <c r="A112" s="407" t="s">
        <v>6</v>
      </c>
      <c r="B112" s="401"/>
      <c r="C112" s="401"/>
      <c r="D112" s="409" t="s">
        <v>324</v>
      </c>
      <c r="E112" s="408"/>
      <c r="F112" s="401"/>
      <c r="G112" s="401"/>
      <c r="H112" s="410">
        <f t="shared" si="1"/>
        <v>25</v>
      </c>
      <c r="I112" s="403"/>
      <c r="J112" s="404"/>
      <c r="K112" s="381"/>
      <c r="L112" s="270"/>
      <c r="M112" s="271"/>
    </row>
    <row r="113" spans="1:13" ht="12.75" hidden="1">
      <c r="A113" s="407" t="s">
        <v>308</v>
      </c>
      <c r="B113" s="401"/>
      <c r="C113" s="401" t="s">
        <v>447</v>
      </c>
      <c r="D113" s="409" t="s">
        <v>309</v>
      </c>
      <c r="E113" s="408"/>
      <c r="F113" s="401"/>
      <c r="G113" s="401"/>
      <c r="H113" s="410">
        <f t="shared" si="1"/>
        <v>8</v>
      </c>
      <c r="I113" s="403"/>
      <c r="J113" s="404"/>
      <c r="K113" s="381"/>
      <c r="L113" s="270"/>
      <c r="M113" s="271"/>
    </row>
    <row r="114" spans="1:13" ht="12.75" hidden="1">
      <c r="A114" s="407" t="s">
        <v>7</v>
      </c>
      <c r="B114" s="401"/>
      <c r="C114" s="401"/>
      <c r="D114" s="409" t="s">
        <v>448</v>
      </c>
      <c r="E114" s="408"/>
      <c r="F114" s="401"/>
      <c r="G114" s="401"/>
      <c r="H114" s="410">
        <f t="shared" si="1"/>
        <v>25</v>
      </c>
      <c r="I114" s="403"/>
      <c r="J114" s="404"/>
      <c r="K114" s="381"/>
      <c r="L114" s="270"/>
      <c r="M114" s="271"/>
    </row>
    <row r="115" spans="1:13" ht="12.75" hidden="1">
      <c r="A115" s="407" t="s">
        <v>8</v>
      </c>
      <c r="B115" s="401"/>
      <c r="C115" s="401"/>
      <c r="D115" s="409" t="s">
        <v>325</v>
      </c>
      <c r="E115" s="408"/>
      <c r="F115" s="401"/>
      <c r="G115" s="401"/>
      <c r="H115" s="410">
        <f t="shared" si="1"/>
        <v>21</v>
      </c>
      <c r="I115" s="403"/>
      <c r="J115" s="404"/>
      <c r="K115" s="381"/>
      <c r="L115" s="270"/>
      <c r="M115" s="271"/>
    </row>
    <row r="116" spans="1:13" ht="12.75" hidden="1">
      <c r="A116" s="407" t="s">
        <v>9</v>
      </c>
      <c r="B116" s="401"/>
      <c r="C116" s="401"/>
      <c r="D116" s="409" t="s">
        <v>326</v>
      </c>
      <c r="E116" s="409"/>
      <c r="F116" s="401"/>
      <c r="G116" s="401"/>
      <c r="H116" s="410">
        <f t="shared" si="1"/>
        <v>18</v>
      </c>
      <c r="I116" s="403"/>
      <c r="J116" s="404"/>
      <c r="K116" s="381"/>
      <c r="L116" s="270"/>
      <c r="M116" s="271"/>
    </row>
    <row r="117" spans="1:13" ht="12.75" hidden="1">
      <c r="A117" s="407" t="s">
        <v>298</v>
      </c>
      <c r="B117" s="401"/>
      <c r="C117" s="401" t="s">
        <v>447</v>
      </c>
      <c r="D117" s="409" t="s">
        <v>299</v>
      </c>
      <c r="E117" s="408"/>
      <c r="F117" s="401"/>
      <c r="G117" s="401"/>
      <c r="H117" s="410">
        <f t="shared" si="1"/>
        <v>13</v>
      </c>
      <c r="I117" s="403"/>
      <c r="J117" s="404"/>
      <c r="K117" s="381"/>
      <c r="L117" s="270"/>
      <c r="M117" s="271"/>
    </row>
    <row r="118" spans="1:13" ht="12.75" hidden="1">
      <c r="A118" s="407" t="s">
        <v>449</v>
      </c>
      <c r="B118" s="401"/>
      <c r="C118" s="401" t="s">
        <v>447</v>
      </c>
      <c r="D118" s="409" t="s">
        <v>450</v>
      </c>
      <c r="E118" s="408"/>
      <c r="F118" s="401"/>
      <c r="G118" s="401"/>
      <c r="H118" s="410">
        <f t="shared" si="1"/>
        <v>27</v>
      </c>
      <c r="I118" s="403"/>
      <c r="J118" s="404"/>
      <c r="K118" s="381"/>
      <c r="L118" s="270"/>
      <c r="M118" s="271"/>
    </row>
    <row r="119" spans="1:13" ht="12.75" hidden="1">
      <c r="A119" s="407" t="s">
        <v>304</v>
      </c>
      <c r="B119" s="401"/>
      <c r="C119" s="401"/>
      <c r="D119" s="409" t="s">
        <v>305</v>
      </c>
      <c r="E119" s="408"/>
      <c r="F119" s="401"/>
      <c r="G119" s="401"/>
      <c r="H119" s="410">
        <f t="shared" si="1"/>
        <v>9</v>
      </c>
      <c r="I119" s="403"/>
      <c r="J119" s="404"/>
      <c r="K119" s="381"/>
      <c r="L119" s="270"/>
      <c r="M119" s="271"/>
    </row>
    <row r="120" spans="1:13" ht="12.75" hidden="1">
      <c r="A120" s="407" t="s">
        <v>312</v>
      </c>
      <c r="B120" s="401"/>
      <c r="C120" s="401"/>
      <c r="D120" s="409" t="s">
        <v>313</v>
      </c>
      <c r="E120" s="408"/>
      <c r="F120" s="401"/>
      <c r="G120" s="401"/>
      <c r="H120" s="410">
        <f t="shared" si="1"/>
        <v>28</v>
      </c>
      <c r="I120" s="403"/>
      <c r="J120" s="404"/>
      <c r="K120" s="381"/>
      <c r="L120" s="270"/>
      <c r="M120" s="271"/>
    </row>
    <row r="121" spans="1:13" ht="12.75" hidden="1">
      <c r="A121" s="407" t="s">
        <v>300</v>
      </c>
      <c r="B121" s="401"/>
      <c r="C121" s="401"/>
      <c r="D121" s="409" t="s">
        <v>301</v>
      </c>
      <c r="E121" s="408"/>
      <c r="F121" s="401"/>
      <c r="G121" s="401"/>
      <c r="H121" s="410">
        <f t="shared" si="1"/>
        <v>20</v>
      </c>
      <c r="I121" s="403"/>
      <c r="J121" s="404"/>
      <c r="K121" s="381"/>
      <c r="L121" s="270"/>
      <c r="M121" s="271"/>
    </row>
    <row r="122" spans="1:13" ht="12.75" hidden="1">
      <c r="A122" s="407" t="s">
        <v>292</v>
      </c>
      <c r="B122" s="401"/>
      <c r="C122" s="401"/>
      <c r="D122" s="409" t="s">
        <v>296</v>
      </c>
      <c r="E122" s="408"/>
      <c r="F122" s="401"/>
      <c r="G122" s="401"/>
      <c r="H122" s="410">
        <f t="shared" si="1"/>
        <v>20</v>
      </c>
      <c r="I122" s="403"/>
      <c r="J122" s="404"/>
      <c r="K122" s="381"/>
      <c r="L122" s="270"/>
      <c r="M122" s="271"/>
    </row>
    <row r="123" spans="1:13" ht="12.75" hidden="1">
      <c r="A123" s="407" t="s">
        <v>451</v>
      </c>
      <c r="B123" s="401"/>
      <c r="C123" s="401" t="s">
        <v>447</v>
      </c>
      <c r="D123" s="409" t="s">
        <v>452</v>
      </c>
      <c r="E123" s="408"/>
      <c r="F123" s="401"/>
      <c r="G123" s="401"/>
      <c r="H123" s="410">
        <f t="shared" si="1"/>
        <v>7</v>
      </c>
      <c r="I123" s="403"/>
      <c r="J123" s="404"/>
      <c r="K123" s="381"/>
      <c r="L123" s="270"/>
      <c r="M123" s="271"/>
    </row>
    <row r="124" spans="1:13" ht="12.75" hidden="1">
      <c r="A124" s="407" t="s">
        <v>453</v>
      </c>
      <c r="B124" s="401"/>
      <c r="C124" s="401" t="s">
        <v>447</v>
      </c>
      <c r="D124" s="409" t="s">
        <v>454</v>
      </c>
      <c r="E124" s="408"/>
      <c r="F124" s="401"/>
      <c r="G124" s="401"/>
      <c r="H124" s="410">
        <f t="shared" si="1"/>
        <v>21</v>
      </c>
      <c r="I124" s="403"/>
      <c r="J124" s="404"/>
      <c r="K124" s="381"/>
      <c r="L124" s="270"/>
      <c r="M124" s="271"/>
    </row>
    <row r="125" spans="1:13" ht="12.75" hidden="1">
      <c r="A125" s="407" t="s">
        <v>290</v>
      </c>
      <c r="B125" s="401"/>
      <c r="C125" s="401" t="s">
        <v>447</v>
      </c>
      <c r="D125" s="409" t="s">
        <v>297</v>
      </c>
      <c r="E125" s="408"/>
      <c r="F125" s="401"/>
      <c r="G125" s="401"/>
      <c r="H125" s="410">
        <f t="shared" si="1"/>
        <v>7</v>
      </c>
      <c r="I125" s="403"/>
      <c r="J125" s="404"/>
      <c r="K125" s="381"/>
      <c r="L125" s="270"/>
      <c r="M125" s="271"/>
    </row>
    <row r="126" spans="1:13" ht="12.75" hidden="1">
      <c r="A126" s="407" t="s">
        <v>314</v>
      </c>
      <c r="B126" s="401"/>
      <c r="C126" s="401"/>
      <c r="D126" s="409" t="s">
        <v>0</v>
      </c>
      <c r="E126" s="408"/>
      <c r="F126" s="401"/>
      <c r="G126" s="401"/>
      <c r="H126" s="410">
        <f t="shared" si="1"/>
        <v>19</v>
      </c>
      <c r="I126" s="403"/>
      <c r="J126" s="404"/>
      <c r="K126" s="381"/>
      <c r="L126" s="270"/>
      <c r="M126" s="271"/>
    </row>
    <row r="127" spans="1:13" ht="12.75" hidden="1">
      <c r="A127" s="407" t="s">
        <v>10</v>
      </c>
      <c r="B127" s="401"/>
      <c r="C127" s="401"/>
      <c r="D127" s="409" t="s">
        <v>1</v>
      </c>
      <c r="E127" s="408"/>
      <c r="F127" s="401"/>
      <c r="G127" s="401"/>
      <c r="H127" s="410">
        <f t="shared" si="1"/>
        <v>16</v>
      </c>
      <c r="I127" s="403"/>
      <c r="J127" s="404"/>
      <c r="K127" s="381"/>
      <c r="L127" s="270"/>
      <c r="M127" s="271"/>
    </row>
    <row r="128" spans="1:13" ht="12.75" hidden="1">
      <c r="A128" s="407"/>
      <c r="B128" s="401"/>
      <c r="C128" s="401"/>
      <c r="D128" s="409"/>
      <c r="E128" s="408"/>
      <c r="F128" s="401"/>
      <c r="G128" s="401"/>
      <c r="H128" s="410">
        <f t="shared" si="1"/>
        <v>0</v>
      </c>
      <c r="I128" s="403"/>
      <c r="J128" s="404"/>
      <c r="K128" s="381"/>
      <c r="L128" s="270"/>
      <c r="M128" s="271"/>
    </row>
    <row r="129" spans="1:13" ht="12.75" hidden="1">
      <c r="A129" s="407"/>
      <c r="B129" s="401"/>
      <c r="C129" s="401"/>
      <c r="D129" s="409"/>
      <c r="E129" s="408"/>
      <c r="F129" s="401"/>
      <c r="G129" s="401"/>
      <c r="H129" s="410">
        <f t="shared" si="1"/>
        <v>0</v>
      </c>
      <c r="I129" s="403"/>
      <c r="J129" s="404"/>
      <c r="K129" s="381"/>
      <c r="L129" s="270"/>
      <c r="M129" s="271"/>
    </row>
    <row r="130" spans="1:13" ht="12.75" hidden="1">
      <c r="A130" s="407"/>
      <c r="B130" s="401"/>
      <c r="C130" s="401"/>
      <c r="D130" s="409"/>
      <c r="E130" s="408"/>
      <c r="F130" s="401"/>
      <c r="G130" s="401"/>
      <c r="H130" s="410">
        <f t="shared" si="1"/>
        <v>0</v>
      </c>
      <c r="I130" s="403"/>
      <c r="J130" s="404"/>
      <c r="K130" s="381"/>
      <c r="L130" s="270"/>
      <c r="M130" s="271"/>
    </row>
    <row r="131" spans="1:13" ht="12.75" hidden="1">
      <c r="A131" s="407"/>
      <c r="B131" s="401"/>
      <c r="C131" s="401"/>
      <c r="D131" s="409"/>
      <c r="E131" s="408"/>
      <c r="F131" s="401"/>
      <c r="G131" s="401"/>
      <c r="H131" s="410">
        <f t="shared" si="1"/>
        <v>0</v>
      </c>
      <c r="I131" s="403"/>
      <c r="J131" s="404"/>
      <c r="K131" s="381"/>
      <c r="L131" s="270"/>
      <c r="M131" s="271"/>
    </row>
    <row r="132" spans="1:13" ht="12.75" hidden="1">
      <c r="A132" s="407"/>
      <c r="B132" s="401"/>
      <c r="C132" s="401"/>
      <c r="D132" s="409"/>
      <c r="E132" s="408"/>
      <c r="F132" s="401"/>
      <c r="G132" s="401"/>
      <c r="H132" s="410">
        <f t="shared" si="1"/>
        <v>0</v>
      </c>
      <c r="I132" s="403"/>
      <c r="J132" s="404"/>
      <c r="K132" s="381"/>
      <c r="L132" s="270"/>
      <c r="M132" s="271"/>
    </row>
    <row r="133" spans="1:13" ht="12.75" hidden="1">
      <c r="A133" s="411"/>
      <c r="B133" s="401"/>
      <c r="C133" s="401"/>
      <c r="D133" s="408"/>
      <c r="E133" s="401"/>
      <c r="F133" s="401"/>
      <c r="G133" s="401"/>
      <c r="H133" s="410">
        <f t="shared" si="1"/>
        <v>0</v>
      </c>
      <c r="I133" s="403"/>
      <c r="J133" s="404"/>
      <c r="K133" s="381"/>
      <c r="L133" s="270"/>
      <c r="M133" s="271"/>
    </row>
    <row r="134" spans="1:13" ht="12.75" hidden="1">
      <c r="A134" s="333"/>
      <c r="B134" s="31"/>
      <c r="C134" s="31"/>
      <c r="D134" s="31"/>
      <c r="E134" s="31"/>
      <c r="F134" s="31"/>
      <c r="G134" s="31"/>
      <c r="H134" s="31"/>
      <c r="I134" s="31"/>
      <c r="J134" s="335"/>
      <c r="K134" s="381"/>
      <c r="L134" s="270"/>
      <c r="M134" s="271"/>
    </row>
    <row r="135" spans="1:13" ht="6" customHeight="1">
      <c r="A135" s="333"/>
      <c r="B135" s="31"/>
      <c r="C135" s="31"/>
      <c r="D135" s="31"/>
      <c r="E135" s="31"/>
      <c r="F135" s="31"/>
      <c r="G135" s="31"/>
      <c r="H135" s="31"/>
      <c r="I135" s="31"/>
      <c r="J135" s="335"/>
      <c r="K135" s="381"/>
      <c r="L135" s="270"/>
      <c r="M135" s="271"/>
    </row>
    <row r="136" spans="1:30" s="268" customFormat="1" ht="28.5" customHeight="1">
      <c r="A136" s="480" t="s">
        <v>375</v>
      </c>
      <c r="B136" s="481"/>
      <c r="C136" s="481"/>
      <c r="D136" s="481"/>
      <c r="E136" s="481"/>
      <c r="F136" s="481"/>
      <c r="G136" s="481"/>
      <c r="H136" s="481"/>
      <c r="I136" s="481"/>
      <c r="J136" s="399"/>
      <c r="K136" s="432"/>
      <c r="L136" s="412"/>
      <c r="M136" s="412"/>
      <c r="N136" s="412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</row>
    <row r="137" spans="1:13" ht="12.75">
      <c r="A137" s="333"/>
      <c r="B137" s="31"/>
      <c r="C137" s="31"/>
      <c r="D137" s="31"/>
      <c r="E137" s="31"/>
      <c r="F137" s="31"/>
      <c r="G137" s="31"/>
      <c r="H137" s="31"/>
      <c r="I137" s="31"/>
      <c r="J137" s="335"/>
      <c r="K137" s="381"/>
      <c r="L137" s="270"/>
      <c r="M137" s="271"/>
    </row>
    <row r="138" spans="1:13" ht="20.25" customHeight="1">
      <c r="A138" s="482" t="s">
        <v>455</v>
      </c>
      <c r="B138" s="483"/>
      <c r="C138" s="483"/>
      <c r="D138" s="483"/>
      <c r="E138" s="483"/>
      <c r="F138" s="483"/>
      <c r="G138" s="483"/>
      <c r="H138" s="483"/>
      <c r="I138" s="483"/>
      <c r="J138" s="335"/>
      <c r="K138" s="381"/>
      <c r="L138" s="270" t="s">
        <v>463</v>
      </c>
      <c r="M138" s="271"/>
    </row>
    <row r="139" spans="1:13" s="420" customFormat="1" ht="13.5" customHeight="1">
      <c r="A139" s="485" t="s">
        <v>456</v>
      </c>
      <c r="B139" s="486"/>
      <c r="C139" s="486"/>
      <c r="D139" s="415">
        <v>72</v>
      </c>
      <c r="E139" s="31" t="s">
        <v>457</v>
      </c>
      <c r="F139" s="416"/>
      <c r="G139" s="416"/>
      <c r="H139" s="416"/>
      <c r="I139" s="416"/>
      <c r="J139" s="417"/>
      <c r="K139" s="31"/>
      <c r="L139" s="418"/>
      <c r="M139" s="419"/>
    </row>
    <row r="140" spans="1:13" s="420" customFormat="1" ht="12.75" customHeight="1">
      <c r="A140" s="490" t="str">
        <f>"В течение одного года пройти повышение квалификации  в объеме не менее "&amp;D139&amp;"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0" s="491"/>
      <c r="C140" s="491"/>
      <c r="D140" s="491"/>
      <c r="E140" s="491"/>
      <c r="F140" s="491"/>
      <c r="G140" s="491"/>
      <c r="H140" s="491"/>
      <c r="I140" s="491"/>
      <c r="J140" s="492"/>
      <c r="K140" s="433" t="s">
        <v>458</v>
      </c>
      <c r="L140" s="418"/>
      <c r="M140" s="419"/>
    </row>
    <row r="141" spans="1:13" s="420" customFormat="1" ht="12.75">
      <c r="A141" s="493"/>
      <c r="B141" s="494"/>
      <c r="C141" s="494"/>
      <c r="D141" s="494"/>
      <c r="E141" s="494"/>
      <c r="F141" s="494"/>
      <c r="G141" s="494"/>
      <c r="H141" s="494"/>
      <c r="I141" s="494"/>
      <c r="J141" s="495"/>
      <c r="K141" s="434" t="s">
        <v>459</v>
      </c>
      <c r="L141" s="422">
        <f>IF(AND(ЭЗ!F168=0,ЭЗ!F171=0,ЭЗ!G174&lt;&gt;100,вывод1="да"),_72ч,"")</f>
      </c>
      <c r="M141" s="419"/>
    </row>
    <row r="142" spans="1:13" s="420" customFormat="1" ht="12.75">
      <c r="A142" s="423"/>
      <c r="B142" s="424"/>
      <c r="C142" s="424"/>
      <c r="D142" s="424"/>
      <c r="E142" s="424"/>
      <c r="F142" s="424"/>
      <c r="G142" s="424"/>
      <c r="H142" s="424"/>
      <c r="I142" s="424"/>
      <c r="J142" s="421"/>
      <c r="K142" s="435" t="s">
        <v>460</v>
      </c>
      <c r="L142" s="425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M142" s="419"/>
    </row>
    <row r="143" spans="1:13" s="420" customFormat="1" ht="12.75">
      <c r="A143" s="414" t="s">
        <v>466</v>
      </c>
      <c r="B143" s="416"/>
      <c r="C143" s="416"/>
      <c r="D143" s="416"/>
      <c r="E143" s="416"/>
      <c r="F143" s="416"/>
      <c r="G143" s="416"/>
      <c r="H143" s="416"/>
      <c r="I143" s="416"/>
      <c r="J143" s="417"/>
      <c r="K143" s="436"/>
      <c r="L143" s="418"/>
      <c r="M143" s="419"/>
    </row>
    <row r="144" spans="1:13" ht="30" customHeight="1">
      <c r="A144" s="487" t="s">
        <v>462</v>
      </c>
      <c r="B144" s="488"/>
      <c r="C144" s="488"/>
      <c r="D144" s="488"/>
      <c r="E144" s="488"/>
      <c r="F144" s="488"/>
      <c r="G144" s="488"/>
      <c r="H144" s="488"/>
      <c r="I144" s="488"/>
      <c r="J144" s="489"/>
      <c r="K144" s="428"/>
      <c r="L144" s="270"/>
      <c r="M144" s="271"/>
    </row>
    <row r="145" spans="1:13" ht="27" customHeight="1" hidden="1">
      <c r="A145" s="414"/>
      <c r="B145" s="424"/>
      <c r="C145" s="424"/>
      <c r="D145" s="424"/>
      <c r="E145" s="424"/>
      <c r="F145" s="424"/>
      <c r="G145" s="424"/>
      <c r="H145" s="424"/>
      <c r="I145" s="424"/>
      <c r="J145" s="335"/>
      <c r="K145" s="436"/>
      <c r="L145" s="270"/>
      <c r="M145" s="271"/>
    </row>
    <row r="146" spans="1:13" ht="29.25" customHeight="1" hidden="1">
      <c r="A146" s="487"/>
      <c r="B146" s="488"/>
      <c r="C146" s="488"/>
      <c r="D146" s="488"/>
      <c r="E146" s="488"/>
      <c r="F146" s="488"/>
      <c r="G146" s="488"/>
      <c r="H146" s="488"/>
      <c r="I146" s="489"/>
      <c r="J146" s="421"/>
      <c r="K146" s="438"/>
      <c r="L146" s="270"/>
      <c r="M146" s="271"/>
    </row>
    <row r="147" spans="1:13" ht="12.75" hidden="1">
      <c r="A147" s="333"/>
      <c r="B147" s="31"/>
      <c r="C147" s="31"/>
      <c r="D147" s="31"/>
      <c r="E147" s="31"/>
      <c r="F147" s="31"/>
      <c r="G147" s="31"/>
      <c r="H147" s="31"/>
      <c r="I147" s="31"/>
      <c r="J147" s="335"/>
      <c r="K147" s="381"/>
      <c r="L147" s="270"/>
      <c r="M147" s="271"/>
    </row>
    <row r="148" spans="1:13" ht="15.75" hidden="1">
      <c r="A148" s="333"/>
      <c r="B148" s="426"/>
      <c r="C148" s="31"/>
      <c r="D148" s="31"/>
      <c r="E148" s="31"/>
      <c r="F148" s="31"/>
      <c r="G148" s="31"/>
      <c r="H148" s="31"/>
      <c r="I148" s="31"/>
      <c r="J148" s="335"/>
      <c r="K148" s="381"/>
      <c r="L148" s="270"/>
      <c r="M148" s="271"/>
    </row>
    <row r="149" spans="1:13" ht="12.75">
      <c r="A149" s="397"/>
      <c r="B149" s="398"/>
      <c r="C149" s="398"/>
      <c r="D149" s="398"/>
      <c r="E149" s="398"/>
      <c r="F149" s="398"/>
      <c r="G149" s="398"/>
      <c r="H149" s="398"/>
      <c r="I149" s="398"/>
      <c r="J149" s="312"/>
      <c r="K149" s="381"/>
      <c r="L149" s="270"/>
      <c r="M149" s="271"/>
    </row>
    <row r="150" spans="1:10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</row>
  </sheetData>
  <sheetProtection password="CF6E" sheet="1" objects="1" scenarios="1"/>
  <mergeCells count="54">
    <mergeCell ref="B99:C99"/>
    <mergeCell ref="D99:E99"/>
    <mergeCell ref="A139:C139"/>
    <mergeCell ref="A146:I146"/>
    <mergeCell ref="A140:J141"/>
    <mergeCell ref="A144:J144"/>
    <mergeCell ref="A136:I136"/>
    <mergeCell ref="A138:I138"/>
    <mergeCell ref="C70:I70"/>
    <mergeCell ref="C71:H71"/>
    <mergeCell ref="C72:I72"/>
    <mergeCell ref="C73:H73"/>
    <mergeCell ref="C74:I74"/>
    <mergeCell ref="C75:H75"/>
    <mergeCell ref="A98:I98"/>
    <mergeCell ref="A79:J80"/>
    <mergeCell ref="A62:J62"/>
    <mergeCell ref="A64:I64"/>
    <mergeCell ref="A1:J2"/>
    <mergeCell ref="A53:I53"/>
    <mergeCell ref="A55:H57"/>
    <mergeCell ref="A58:H59"/>
    <mergeCell ref="A61:J61"/>
    <mergeCell ref="G45:H45"/>
    <mergeCell ref="G46:H46"/>
    <mergeCell ref="G48:H48"/>
    <mergeCell ref="C27:H27"/>
    <mergeCell ref="C28:I28"/>
    <mergeCell ref="C30:I30"/>
    <mergeCell ref="A50:J51"/>
    <mergeCell ref="A39:I39"/>
    <mergeCell ref="G41:H41"/>
    <mergeCell ref="A42:F43"/>
    <mergeCell ref="G42:H42"/>
    <mergeCell ref="A24:B24"/>
    <mergeCell ref="B4:C4"/>
    <mergeCell ref="A17:I17"/>
    <mergeCell ref="A34:C34"/>
    <mergeCell ref="A19:B19"/>
    <mergeCell ref="C19:I19"/>
    <mergeCell ref="A26:B26"/>
    <mergeCell ref="A21:C21"/>
    <mergeCell ref="H4:I15"/>
    <mergeCell ref="C23:J24"/>
    <mergeCell ref="C69:H69"/>
    <mergeCell ref="A23:B23"/>
    <mergeCell ref="C68:I68"/>
    <mergeCell ref="G21:I21"/>
    <mergeCell ref="F35:H35"/>
    <mergeCell ref="D37:E37"/>
    <mergeCell ref="D21:F21"/>
    <mergeCell ref="A35:C35"/>
    <mergeCell ref="D35:E35"/>
    <mergeCell ref="C26:H26"/>
  </mergeCells>
  <conditionalFormatting sqref="A79 A1">
    <cfRule type="cellIs" priority="1" dxfId="21" operator="equal" stopIfTrue="1">
      <formula>"Все данные введены. Перейдите на лист ЭЗ"</formula>
    </cfRule>
  </conditionalFormatting>
  <conditionalFormatting sqref="C27:H27">
    <cfRule type="expression" priority="2" dxfId="22" stopIfTrue="1">
      <formula>"$A$23=""-"""</formula>
    </cfRule>
  </conditionalFormatting>
  <conditionalFormatting sqref="B72:I73">
    <cfRule type="expression" priority="3" dxfId="23" stopIfTrue="1">
      <formula>$F$66&lt;2</formula>
    </cfRule>
  </conditionalFormatting>
  <conditionalFormatting sqref="B74:I75">
    <cfRule type="expression" priority="4" dxfId="23" stopIfTrue="1">
      <formula>$F$66&lt;3</formula>
    </cfRule>
  </conditionalFormatting>
  <conditionalFormatting sqref="I41">
    <cfRule type="expression" priority="5" dxfId="23" stopIfTrue="1">
      <formula>$G$41="нет"</formula>
    </cfRule>
  </conditionalFormatting>
  <conditionalFormatting sqref="I42:I43">
    <cfRule type="expression" priority="6" dxfId="23" stopIfTrue="1">
      <formula>$G$42="нет"</formula>
    </cfRule>
  </conditionalFormatting>
  <conditionalFormatting sqref="I46:I47">
    <cfRule type="expression" priority="7" dxfId="23" stopIfTrue="1">
      <formula>$G$46="нет"</formula>
    </cfRule>
  </conditionalFormatting>
  <conditionalFormatting sqref="A146">
    <cfRule type="expression" priority="8" dxfId="13" stopIfTrue="1">
      <formula>$A$146=""</formula>
    </cfRule>
  </conditionalFormatting>
  <conditionalFormatting sqref="I56">
    <cfRule type="expression" priority="9" dxfId="24" stopIfTrue="1">
      <formula>OR($G$41="да",$G$42="да")</formula>
    </cfRule>
  </conditionalFormatting>
  <conditionalFormatting sqref="J41">
    <cfRule type="expression" priority="10" dxfId="25" stopIfTrue="1">
      <formula>$G$41="нет"</formula>
    </cfRule>
  </conditionalFormatting>
  <conditionalFormatting sqref="J42">
    <cfRule type="expression" priority="11" dxfId="25" stopIfTrue="1">
      <formula>$G$42="нет"</formula>
    </cfRule>
  </conditionalFormatting>
  <conditionalFormatting sqref="J46">
    <cfRule type="expression" priority="12" dxfId="25" stopIfTrue="1">
      <formula>$G$46="нет"</formula>
    </cfRule>
  </conditionalFormatting>
  <conditionalFormatting sqref="J56">
    <cfRule type="expression" priority="13" dxfId="25" stopIfTrue="1">
      <formula>AND($G$41="нет",$G$42="нет")</formula>
    </cfRule>
  </conditionalFormatting>
  <dataValidations count="25">
    <dataValidation type="whole" allowBlank="1" showInputMessage="1" showErrorMessage="1" promptTitle="Введите" prompt="год получения степени или звания" errorTitle="Внимание!" error="Указывать   &quot;да &quot;  только если степень,звание были получены в межаттестационный период" sqref="J46">
      <formula1>2000+H77-5</formula1>
      <formula2>2000+H77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1">
      <formula1>2000+H77-5</formula1>
      <formula2>2000+H77</formula2>
    </dataValidation>
    <dataValidation type="list" showInputMessage="1" showErrorMessage="1" promptTitle="Выберите из списка" prompt=" (нет/да)" sqref="I59">
      <formula1>"нет, да"</formula1>
    </dataValidation>
    <dataValidation type="whole" allowBlank="1" showInputMessage="1" showErrorMessage="1" sqref="C77">
      <formula1>1</formula1>
      <formula2>31</formula2>
    </dataValidation>
    <dataValidation type="list" allowBlank="1" showInputMessage="1" showErrorMessage="1" promptTitle="Воспользуйтесь кнопкой" prompt="справа" sqref="E7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77">
      <formula1>12</formula1>
      <formula2>25</formula2>
    </dataValidation>
    <dataValidation allowBlank="1" showInputMessage="1" showErrorMessage="1" promptTitle="Введите" prompt="ФИО полностью&#10;" sqref="C68 C70 C72 C74"/>
    <dataValidation allowBlank="1" showInputMessage="1" showErrorMessage="1" promptTitle="Введите" prompt="ФИО полностью" sqref="C19:J19 K69"/>
    <dataValidation type="list" showInputMessage="1" showErrorMessage="1" promptTitle="выберите из списка" prompt="воспользуйтесь кнопкой" sqref="D35:E35">
      <formula1>"высшая, первая, вторая, нет"</formula1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J35">
      <formula1>39083</formula1>
      <formula2>45658</formula2>
    </dataValidation>
    <dataValidation type="list" showInputMessage="1" showErrorMessage="1" promptTitle="Выберите из списка" prompt="воспользуйтесь кнопкой" sqref="D37:E37">
      <formula1>"первая, высшая"</formula1>
    </dataValidation>
    <dataValidation type="list" showInputMessage="1" showErrorMessage="1" promptTitle="Выберите из списка" prompt="воспользуйтесь кнопкой" sqref="E34">
      <formula1>"лет, год, года, "</formula1>
    </dataValidation>
    <dataValidation type="whole" showInputMessage="1" showErrorMessage="1" promptTitle="Введите" prompt="целое число лет" sqref="D34">
      <formula1>1</formula1>
      <formula2>90</formula2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J21:J22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$B$81:$H$81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все уместилось на листе &quot;ЭЗ&quot;&#10;в противном случае - используйте сокращенное наименование" sqref="J23:J25 C23">
      <formula1>0</formula1>
      <formula2>180</formula2>
    </dataValidation>
    <dataValidation errorStyle="information" type="textLength" allowBlank="1" showInputMessage="1" showErrorMessage="1" promptTitle="Введите должность" prompt="Например, &#10;учитель русского языка и литературы" errorTitle="Внимание!" error="Длина строки более 60 символов" sqref="J26:J33 I26">
      <formula1>0</formula1>
      <formula2>61</formula2>
    </dataValidation>
    <dataValidation errorStyle="information" type="list" showInputMessage="1" showErrorMessage="1" promptTitle="Введите должность" errorTitle="Внимание!" error="Выберите должность из списка,&#10;воспользуйтесь кнопкой слева" sqref="C26:H26">
      <formula1>"педагог-психолог, психолог"</formula1>
    </dataValidation>
    <dataValidation type="list" showInputMessage="1" showErrorMessage="1" promptTitle="Выберите из списка  (нет/да)" prompt="Выбрать &quot;да&quot;, если &#10;- педагог имеет  образование по направлению &quot;Педагогика и психология&quot;, т.е. окончил вуз/суз,  либо в настоящее время  обучается в вузе/сузе,&#10;- получил либо в настоящее время получает переподготовку" sqref="I56">
      <formula1>"нет, да"</formula1>
    </dataValidation>
    <dataValidation type="list" allowBlank="1" showInputMessage="1" showErrorMessage="1" promptTitle="Выберите из списка" prompt="курс обучения" sqref="J42">
      <formula1>"1к., 2к., 3к., 4к., 5к.,6к."</formula1>
    </dataValidation>
    <dataValidation type="list" showInputMessage="1" showErrorMessage="1" sqref="G45:H46 G48:H48 G42:H42">
      <formula1>"нет, да"</formula1>
    </dataValidation>
    <dataValidation type="list" showInputMessage="1" showErrorMessage="1" sqref="F66">
      <formula1>"1, 2, 3"</formula1>
    </dataValidation>
    <dataValidation type="list" showInputMessage="1" showErrorMessage="1" promptTitle="Укажите &quot;да&quot;, если" prompt="была получена квалификация &#10;&quot;педагог-психолог&quot; &#10;менее 3-х лет назад " sqref="G41:H41">
      <formula1>"нет, да"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?" sqref="G21:I21">
      <formula1>$E$4:$E$16</formula1>
    </dataValidation>
  </dataValidations>
  <hyperlinks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  <hyperlink ref="A98" location="ЭЗ!B36" tooltip="Щелкните, чтобы перейти по ссылке" display="Перейти на лист 'ЭЗ'"/>
    <hyperlink ref="A136:I136" location="proverka" tooltip="Щелкните, чтобы перейти по ссылке" display="Проверить правильность заполнения данных"/>
    <hyperlink ref="A98:I98" location="ЭЗ!A3" tooltip="Щелкните, чтобы перейти по ссылке" display="Перейти на лист 'ЭЗ'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5" r:id="rId3"/>
  <headerFooter alignWithMargins="0">
    <oddHeader>&amp;C&amp;8&amp;A / &amp;D, &amp;T /, &amp;F</oddHeader>
    <oddFooter>&amp;C&amp;6/ Версия - сент.2013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9"/>
  <sheetViews>
    <sheetView showGridLines="0" showRowColHeaders="0" showOutlineSymbols="0" zoomScaleSheetLayoutView="100" zoomScalePageLayoutView="0" workbookViewId="0" topLeftCell="A1">
      <selection activeCell="A3" sqref="A3:I5"/>
    </sheetView>
  </sheetViews>
  <sheetFormatPr defaultColWidth="9.00390625" defaultRowHeight="12.75"/>
  <cols>
    <col min="1" max="1" width="5.00390625" style="11" customWidth="1"/>
    <col min="2" max="2" width="10.875" style="156" customWidth="1"/>
    <col min="3" max="3" width="13.125" style="156" customWidth="1"/>
    <col min="4" max="4" width="12.625" style="157" customWidth="1"/>
    <col min="5" max="5" width="9.375" style="157" customWidth="1"/>
    <col min="6" max="9" width="11.875" style="157" customWidth="1"/>
    <col min="10" max="10" width="6.875" style="4" hidden="1" customWidth="1"/>
    <col min="11" max="11" width="13.75390625" style="200" hidden="1" customWidth="1"/>
    <col min="12" max="12" width="5.75390625" style="200" hidden="1" customWidth="1"/>
    <col min="13" max="13" width="5.625" style="200" hidden="1" customWidth="1"/>
    <col min="14" max="14" width="11.625" style="142" hidden="1" customWidth="1"/>
    <col min="15" max="15" width="4.25390625" style="4" hidden="1" customWidth="1"/>
    <col min="16" max="16" width="13.00390625" style="4" hidden="1" customWidth="1"/>
    <col min="17" max="17" width="13.875" style="4" hidden="1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>
      <c r="I1" s="443" t="s">
        <v>471</v>
      </c>
    </row>
    <row r="2" spans="1:15" ht="18">
      <c r="A2" s="600" t="s">
        <v>126</v>
      </c>
      <c r="B2" s="600"/>
      <c r="C2" s="600"/>
      <c r="D2" s="600"/>
      <c r="E2" s="600"/>
      <c r="F2" s="600"/>
      <c r="G2" s="600"/>
      <c r="H2" s="600"/>
      <c r="I2" s="600"/>
      <c r="K2" s="199"/>
      <c r="L2" s="206"/>
      <c r="M2" s="250" t="s">
        <v>311</v>
      </c>
      <c r="N2" s="201"/>
      <c r="O2" s="247"/>
    </row>
    <row r="3" spans="1:15" ht="15.75" customHeight="1">
      <c r="A3" s="539" t="s">
        <v>468</v>
      </c>
      <c r="B3" s="539"/>
      <c r="C3" s="539"/>
      <c r="D3" s="539"/>
      <c r="E3" s="539"/>
      <c r="F3" s="539"/>
      <c r="G3" s="539"/>
      <c r="H3" s="539"/>
      <c r="I3" s="539"/>
      <c r="K3" s="199" t="s">
        <v>291</v>
      </c>
      <c r="L3" s="249"/>
      <c r="M3" s="244" t="s">
        <v>294</v>
      </c>
      <c r="N3" s="201"/>
      <c r="O3" s="248">
        <f aca="true" t="shared" si="0" ref="O3:O26">LEN(M3)</f>
        <v>11</v>
      </c>
    </row>
    <row r="4" spans="1:15" ht="12.75">
      <c r="A4" s="539"/>
      <c r="B4" s="539"/>
      <c r="C4" s="539"/>
      <c r="D4" s="539"/>
      <c r="E4" s="539"/>
      <c r="F4" s="539"/>
      <c r="G4" s="539"/>
      <c r="H4" s="539"/>
      <c r="I4" s="539"/>
      <c r="K4" s="202" t="s">
        <v>307</v>
      </c>
      <c r="L4" s="206"/>
      <c r="M4" s="245" t="s">
        <v>310</v>
      </c>
      <c r="N4" s="203"/>
      <c r="O4" s="248">
        <f t="shared" si="0"/>
        <v>15</v>
      </c>
    </row>
    <row r="5" spans="1:15" ht="7.5" customHeight="1">
      <c r="A5" s="540"/>
      <c r="B5" s="540"/>
      <c r="C5" s="540"/>
      <c r="D5" s="540"/>
      <c r="E5" s="540"/>
      <c r="F5" s="540"/>
      <c r="G5" s="540"/>
      <c r="H5" s="540"/>
      <c r="I5" s="540"/>
      <c r="K5" s="202" t="s">
        <v>293</v>
      </c>
      <c r="L5" s="206"/>
      <c r="M5" s="202" t="s">
        <v>295</v>
      </c>
      <c r="N5" s="203"/>
      <c r="O5" s="248">
        <f t="shared" si="0"/>
        <v>11</v>
      </c>
    </row>
    <row r="6" spans="1:15" ht="2.25" customHeight="1">
      <c r="A6" s="6"/>
      <c r="B6" s="172"/>
      <c r="C6" s="172"/>
      <c r="D6" s="172"/>
      <c r="E6" s="5"/>
      <c r="F6" s="5"/>
      <c r="G6" s="5"/>
      <c r="H6" s="5"/>
      <c r="I6" s="5"/>
      <c r="K6" s="202" t="s">
        <v>2</v>
      </c>
      <c r="L6" s="206"/>
      <c r="M6" s="202" t="s">
        <v>317</v>
      </c>
      <c r="N6" s="203"/>
      <c r="O6" s="248">
        <f t="shared" si="0"/>
        <v>20</v>
      </c>
    </row>
    <row r="7" spans="1:15" ht="15">
      <c r="A7" s="7" t="s">
        <v>127</v>
      </c>
      <c r="E7" s="8"/>
      <c r="F7" s="8"/>
      <c r="G7" s="8"/>
      <c r="H7" s="8"/>
      <c r="I7" s="8"/>
      <c r="K7" s="202" t="s">
        <v>3</v>
      </c>
      <c r="L7" s="206"/>
      <c r="M7" s="202" t="s">
        <v>318</v>
      </c>
      <c r="N7" s="203"/>
      <c r="O7" s="248">
        <f t="shared" si="0"/>
        <v>28</v>
      </c>
    </row>
    <row r="8" spans="1:15" ht="8.25" customHeight="1">
      <c r="A8" s="7"/>
      <c r="E8" s="8"/>
      <c r="F8" s="8"/>
      <c r="G8" s="8"/>
      <c r="H8" s="8"/>
      <c r="I8" s="8"/>
      <c r="K8" s="202" t="s">
        <v>315</v>
      </c>
      <c r="L8" s="206"/>
      <c r="M8" s="202" t="s">
        <v>319</v>
      </c>
      <c r="N8" s="203"/>
      <c r="O8" s="248">
        <f t="shared" si="0"/>
        <v>29</v>
      </c>
    </row>
    <row r="9" spans="1:15" s="9" customFormat="1" ht="15">
      <c r="A9" s="589" t="s">
        <v>128</v>
      </c>
      <c r="B9" s="589"/>
      <c r="C9" s="589"/>
      <c r="D9" s="602">
        <f>IF('общие сведения'!C19&lt;&gt;"",PROPER(TRIM('общие сведения'!C19)),"")</f>
      </c>
      <c r="E9" s="602"/>
      <c r="F9" s="602"/>
      <c r="G9" s="602"/>
      <c r="H9" s="602"/>
      <c r="I9" s="602"/>
      <c r="K9" s="202" t="s">
        <v>4</v>
      </c>
      <c r="L9" s="206"/>
      <c r="M9" s="202" t="s">
        <v>320</v>
      </c>
      <c r="N9" s="203"/>
      <c r="O9" s="248">
        <f t="shared" si="0"/>
        <v>21</v>
      </c>
    </row>
    <row r="10" spans="1:15" s="9" customFormat="1" ht="15" customHeight="1">
      <c r="A10" s="589" t="s">
        <v>212</v>
      </c>
      <c r="B10" s="589"/>
      <c r="C10" s="592">
        <f>IF(D9="","",TRIM('общие сведения'!C23))</f>
      </c>
      <c r="D10" s="592"/>
      <c r="E10" s="592"/>
      <c r="F10" s="592"/>
      <c r="G10" s="592"/>
      <c r="H10" s="592"/>
      <c r="I10" s="592"/>
      <c r="K10" s="202" t="s">
        <v>5</v>
      </c>
      <c r="L10" s="206"/>
      <c r="M10" s="202" t="s">
        <v>321</v>
      </c>
      <c r="N10" s="207"/>
      <c r="O10" s="248">
        <f t="shared" si="0"/>
        <v>15</v>
      </c>
    </row>
    <row r="11" spans="1:15" s="9" customFormat="1" ht="30" customHeight="1">
      <c r="A11" s="38"/>
      <c r="B11" s="173"/>
      <c r="C11" s="593"/>
      <c r="D11" s="593"/>
      <c r="E11" s="593"/>
      <c r="F11" s="593"/>
      <c r="G11" s="593"/>
      <c r="H11" s="593"/>
      <c r="I11" s="593"/>
      <c r="K11" s="202" t="s">
        <v>302</v>
      </c>
      <c r="L11" s="206"/>
      <c r="M11" s="202" t="s">
        <v>303</v>
      </c>
      <c r="N11" s="207"/>
      <c r="O11" s="248">
        <f t="shared" si="0"/>
        <v>8</v>
      </c>
    </row>
    <row r="12" spans="1:15" s="9" customFormat="1" ht="14.25" customHeight="1">
      <c r="A12" s="589" t="s">
        <v>213</v>
      </c>
      <c r="B12" s="589"/>
      <c r="C12" s="588">
        <f>IF(D9="","",LOWER(TRIM('общие сведения'!C26)))</f>
      </c>
      <c r="D12" s="588"/>
      <c r="E12" s="588"/>
      <c r="F12" s="588"/>
      <c r="G12" s="588"/>
      <c r="H12" s="588"/>
      <c r="I12" s="588"/>
      <c r="K12" s="202" t="s">
        <v>316</v>
      </c>
      <c r="L12" s="206"/>
      <c r="M12" s="202" t="s">
        <v>322</v>
      </c>
      <c r="N12" s="207"/>
      <c r="O12" s="248">
        <f t="shared" si="0"/>
        <v>13</v>
      </c>
    </row>
    <row r="13" spans="1:15" s="9" customFormat="1" ht="15" hidden="1">
      <c r="A13" s="589" t="s">
        <v>129</v>
      </c>
      <c r="B13" s="589"/>
      <c r="C13" s="589"/>
      <c r="D13" s="591">
        <f>IF(D9="","",IF('общие сведения'!D21="муниципальный район",'общие сведения'!G21,'общие сведения'!D21))</f>
      </c>
      <c r="E13" s="591"/>
      <c r="F13" s="591"/>
      <c r="G13" s="590">
        <f>IF(D9="","",IF('общие сведения'!D21="муниципальный район",'общие сведения'!D21,'общие сведения'!G21))</f>
      </c>
      <c r="H13" s="590"/>
      <c r="I13" s="590"/>
      <c r="K13" s="202" t="s">
        <v>11</v>
      </c>
      <c r="L13" s="206"/>
      <c r="M13" s="202" t="s">
        <v>323</v>
      </c>
      <c r="N13" s="207"/>
      <c r="O13" s="248">
        <f t="shared" si="0"/>
        <v>9</v>
      </c>
    </row>
    <row r="14" spans="1:15" s="9" customFormat="1" ht="15">
      <c r="A14" s="589" t="s">
        <v>225</v>
      </c>
      <c r="B14" s="589"/>
      <c r="C14" s="589"/>
      <c r="D14" s="83">
        <f>IF(D9="","",'общие сведения'!D34)</f>
      </c>
      <c r="E14" s="305">
        <f>IF(D9="","",'общие сведения'!E34)</f>
      </c>
      <c r="F14" s="71"/>
      <c r="G14" s="71"/>
      <c r="H14" s="71"/>
      <c r="I14" s="71"/>
      <c r="K14" s="202" t="s">
        <v>6</v>
      </c>
      <c r="L14" s="206"/>
      <c r="M14" s="202" t="s">
        <v>324</v>
      </c>
      <c r="N14" s="207"/>
      <c r="O14" s="248">
        <f t="shared" si="0"/>
        <v>25</v>
      </c>
    </row>
    <row r="15" spans="1:15" s="9" customFormat="1" ht="15">
      <c r="A15" s="589" t="s">
        <v>226</v>
      </c>
      <c r="B15" s="589"/>
      <c r="C15" s="589"/>
      <c r="D15" s="589"/>
      <c r="E15" s="605">
        <f>IF(D9&lt;&gt;"",'общие сведения'!D35,"")</f>
      </c>
      <c r="F15" s="605"/>
      <c r="G15" s="606" t="s">
        <v>227</v>
      </c>
      <c r="H15" s="606"/>
      <c r="I15" s="69">
        <f>IF(OR('общие сведения'!I35="",E15=""),"",'общие сведения'!I35)</f>
      </c>
      <c r="J15" s="68"/>
      <c r="K15" s="202" t="s">
        <v>308</v>
      </c>
      <c r="L15" s="206"/>
      <c r="M15" s="202" t="s">
        <v>309</v>
      </c>
      <c r="N15" s="203"/>
      <c r="O15" s="248">
        <f t="shared" si="0"/>
        <v>8</v>
      </c>
    </row>
    <row r="16" spans="1:15" s="9" customFormat="1" ht="15">
      <c r="A16" s="589" t="s">
        <v>130</v>
      </c>
      <c r="B16" s="589"/>
      <c r="C16" s="589"/>
      <c r="D16" s="589"/>
      <c r="E16" s="603">
        <f>IF(D9&lt;&gt;"",'общие сведения'!D37,"")</f>
      </c>
      <c r="F16" s="603"/>
      <c r="G16" s="10"/>
      <c r="H16" s="10"/>
      <c r="I16" s="10"/>
      <c r="K16" s="202" t="s">
        <v>7</v>
      </c>
      <c r="L16" s="206"/>
      <c r="M16" s="202" t="s">
        <v>12</v>
      </c>
      <c r="N16" s="207"/>
      <c r="O16" s="248">
        <f t="shared" si="0"/>
        <v>24</v>
      </c>
    </row>
    <row r="17" spans="1:15" s="9" customFormat="1" ht="11.25" customHeight="1">
      <c r="A17" s="11"/>
      <c r="B17" s="156"/>
      <c r="C17" s="156"/>
      <c r="D17" s="157"/>
      <c r="E17" s="12"/>
      <c r="F17" s="12"/>
      <c r="G17" s="12"/>
      <c r="H17" s="12"/>
      <c r="I17" s="12"/>
      <c r="K17" s="202" t="s">
        <v>8</v>
      </c>
      <c r="L17" s="206"/>
      <c r="M17" s="202" t="s">
        <v>325</v>
      </c>
      <c r="N17" s="207"/>
      <c r="O17" s="248">
        <f t="shared" si="0"/>
        <v>21</v>
      </c>
    </row>
    <row r="18" spans="1:15" ht="63" customHeight="1">
      <c r="A18" s="601" t="s">
        <v>282</v>
      </c>
      <c r="B18" s="601"/>
      <c r="C18" s="601"/>
      <c r="D18" s="601"/>
      <c r="E18" s="601"/>
      <c r="F18" s="601"/>
      <c r="G18" s="601"/>
      <c r="H18" s="601"/>
      <c r="I18" s="601"/>
      <c r="K18" s="202" t="s">
        <v>9</v>
      </c>
      <c r="L18" s="206"/>
      <c r="M18" s="202" t="s">
        <v>326</v>
      </c>
      <c r="N18" s="207"/>
      <c r="O18" s="248">
        <f t="shared" si="0"/>
        <v>18</v>
      </c>
    </row>
    <row r="19" spans="1:15" ht="8.25" customHeight="1">
      <c r="A19" s="6"/>
      <c r="B19" s="174"/>
      <c r="C19" s="174"/>
      <c r="D19" s="174"/>
      <c r="E19" s="13"/>
      <c r="F19" s="13"/>
      <c r="G19" s="13"/>
      <c r="H19" s="13"/>
      <c r="I19" s="13"/>
      <c r="K19" s="202" t="s">
        <v>298</v>
      </c>
      <c r="L19" s="206"/>
      <c r="M19" s="202" t="s">
        <v>299</v>
      </c>
      <c r="N19" s="207"/>
      <c r="O19" s="248">
        <f t="shared" si="0"/>
        <v>13</v>
      </c>
    </row>
    <row r="20" spans="1:15" ht="30.75" customHeight="1">
      <c r="A20" s="14" t="s">
        <v>137</v>
      </c>
      <c r="B20" s="620" t="s">
        <v>199</v>
      </c>
      <c r="C20" s="620"/>
      <c r="D20" s="620"/>
      <c r="E20" s="620"/>
      <c r="F20" s="620"/>
      <c r="G20" s="620"/>
      <c r="H20" s="620"/>
      <c r="I20" s="620"/>
      <c r="K20" s="202" t="s">
        <v>304</v>
      </c>
      <c r="L20" s="206"/>
      <c r="M20" s="202" t="s">
        <v>305</v>
      </c>
      <c r="N20" s="203"/>
      <c r="O20" s="248">
        <f t="shared" si="0"/>
        <v>9</v>
      </c>
    </row>
    <row r="21" spans="1:15" ht="15" customHeight="1">
      <c r="A21" s="15" t="s">
        <v>195</v>
      </c>
      <c r="B21" s="599" t="s">
        <v>197</v>
      </c>
      <c r="C21" s="599"/>
      <c r="D21" s="599"/>
      <c r="E21" s="599"/>
      <c r="F21" s="599"/>
      <c r="G21" s="599"/>
      <c r="H21" s="599"/>
      <c r="I21" s="599"/>
      <c r="K21" s="202" t="s">
        <v>312</v>
      </c>
      <c r="L21" s="206"/>
      <c r="M21" s="202" t="s">
        <v>313</v>
      </c>
      <c r="N21" s="203"/>
      <c r="O21" s="248">
        <f t="shared" si="0"/>
        <v>28</v>
      </c>
    </row>
    <row r="22" spans="2:15" ht="15" customHeight="1">
      <c r="B22" s="599"/>
      <c r="C22" s="599"/>
      <c r="D22" s="599"/>
      <c r="E22" s="599"/>
      <c r="F22" s="599"/>
      <c r="G22" s="599"/>
      <c r="H22" s="599"/>
      <c r="I22" s="599"/>
      <c r="K22" s="202" t="s">
        <v>300</v>
      </c>
      <c r="L22" s="206"/>
      <c r="M22" s="202" t="s">
        <v>301</v>
      </c>
      <c r="N22" s="203"/>
      <c r="O22" s="248">
        <f t="shared" si="0"/>
        <v>20</v>
      </c>
    </row>
    <row r="23" spans="1:15" ht="15" customHeight="1">
      <c r="A23" s="15" t="s">
        <v>195</v>
      </c>
      <c r="B23" s="541" t="s">
        <v>198</v>
      </c>
      <c r="C23" s="541"/>
      <c r="D23" s="541"/>
      <c r="E23" s="541"/>
      <c r="F23" s="541"/>
      <c r="G23" s="541"/>
      <c r="H23" s="541"/>
      <c r="I23" s="541"/>
      <c r="K23" s="202" t="s">
        <v>292</v>
      </c>
      <c r="L23" s="206"/>
      <c r="M23" s="202" t="s">
        <v>296</v>
      </c>
      <c r="N23" s="203"/>
      <c r="O23" s="248">
        <f t="shared" si="0"/>
        <v>20</v>
      </c>
    </row>
    <row r="24" spans="1:15" ht="15.75">
      <c r="A24" s="17"/>
      <c r="B24" s="541"/>
      <c r="C24" s="541"/>
      <c r="D24" s="541"/>
      <c r="E24" s="541"/>
      <c r="F24" s="541"/>
      <c r="G24" s="541"/>
      <c r="H24" s="541"/>
      <c r="I24" s="541"/>
      <c r="K24" s="202" t="s">
        <v>290</v>
      </c>
      <c r="L24" s="206"/>
      <c r="M24" s="202" t="s">
        <v>297</v>
      </c>
      <c r="N24" s="203"/>
      <c r="O24" s="248">
        <f t="shared" si="0"/>
        <v>7</v>
      </c>
    </row>
    <row r="25" spans="1:15" ht="12" customHeight="1">
      <c r="A25" s="17"/>
      <c r="B25" s="175"/>
      <c r="C25" s="175"/>
      <c r="D25" s="175"/>
      <c r="E25" s="16"/>
      <c r="F25" s="16"/>
      <c r="G25" s="16"/>
      <c r="H25" s="16"/>
      <c r="I25" s="16"/>
      <c r="K25" s="202" t="s">
        <v>314</v>
      </c>
      <c r="L25" s="58"/>
      <c r="M25" s="202" t="s">
        <v>0</v>
      </c>
      <c r="N25" s="252"/>
      <c r="O25" s="248">
        <f t="shared" si="0"/>
        <v>19</v>
      </c>
    </row>
    <row r="26" spans="1:15" ht="14.25" customHeight="1">
      <c r="A26" s="573" t="s">
        <v>131</v>
      </c>
      <c r="B26" s="528" t="s">
        <v>346</v>
      </c>
      <c r="C26" s="618"/>
      <c r="D26" s="618"/>
      <c r="E26" s="618"/>
      <c r="F26" s="529"/>
      <c r="G26" s="594" t="s">
        <v>132</v>
      </c>
      <c r="H26" s="595"/>
      <c r="I26" s="596"/>
      <c r="J26" s="18"/>
      <c r="K26" s="202" t="s">
        <v>10</v>
      </c>
      <c r="L26" s="58"/>
      <c r="M26" s="202" t="s">
        <v>1</v>
      </c>
      <c r="N26" s="252"/>
      <c r="O26" s="248">
        <f t="shared" si="0"/>
        <v>16</v>
      </c>
    </row>
    <row r="27" spans="1:14" ht="12.75" customHeight="1">
      <c r="A27" s="574"/>
      <c r="B27" s="530"/>
      <c r="C27" s="619"/>
      <c r="D27" s="619"/>
      <c r="E27" s="619"/>
      <c r="F27" s="531"/>
      <c r="G27" s="564" t="s">
        <v>179</v>
      </c>
      <c r="H27" s="597"/>
      <c r="I27" s="598"/>
      <c r="J27" s="18"/>
      <c r="K27" s="246" t="str">
        <f>IF(OR(C12=""),"Ошибка !",VLOOKUP(C12,K2:N24,3))</f>
        <v>Ошибка !</v>
      </c>
      <c r="L27" s="251"/>
      <c r="M27" s="209">
        <f>LEN(K27)</f>
        <v>8</v>
      </c>
      <c r="N27" s="210"/>
    </row>
    <row r="28" spans="1:14" ht="12.75" customHeight="1">
      <c r="A28" s="574"/>
      <c r="B28" s="621" t="s">
        <v>384</v>
      </c>
      <c r="C28" s="622"/>
      <c r="D28" s="622"/>
      <c r="E28" s="622"/>
      <c r="F28" s="623"/>
      <c r="G28" s="566" t="s">
        <v>180</v>
      </c>
      <c r="H28" s="607"/>
      <c r="I28" s="608"/>
      <c r="J28" s="18"/>
      <c r="K28" s="204">
        <f>IF(ISERR(FIND(LEFT(K27,5),C12)),0,1)</f>
        <v>0</v>
      </c>
      <c r="L28" s="638"/>
      <c r="M28" s="639"/>
      <c r="N28" s="210"/>
    </row>
    <row r="29" spans="1:12" ht="12.75" customHeight="1">
      <c r="A29" s="574"/>
      <c r="B29" s="621"/>
      <c r="C29" s="622"/>
      <c r="D29" s="622"/>
      <c r="E29" s="622"/>
      <c r="F29" s="623"/>
      <c r="G29" s="19" t="s">
        <v>133</v>
      </c>
      <c r="H29" s="627" t="s">
        <v>135</v>
      </c>
      <c r="I29" s="627" t="s">
        <v>136</v>
      </c>
      <c r="J29" s="18"/>
      <c r="K29" s="200" t="s">
        <v>221</v>
      </c>
      <c r="L29" s="200" t="s">
        <v>222</v>
      </c>
    </row>
    <row r="30" spans="1:14" ht="12.75" customHeight="1">
      <c r="A30" s="574"/>
      <c r="B30" s="621"/>
      <c r="C30" s="622"/>
      <c r="D30" s="622"/>
      <c r="E30" s="622"/>
      <c r="F30" s="623"/>
      <c r="G30" s="147" t="s">
        <v>134</v>
      </c>
      <c r="H30" s="628"/>
      <c r="I30" s="628"/>
      <c r="J30" s="18"/>
      <c r="L30" s="211">
        <f>SUM(L33:L52)</f>
        <v>500</v>
      </c>
      <c r="M30" s="211">
        <f>SUM(M33:M52)</f>
        <v>0</v>
      </c>
      <c r="N30" s="142">
        <f>SUM(L30:M30)</f>
        <v>500</v>
      </c>
    </row>
    <row r="31" spans="1:13" ht="3.75" customHeight="1">
      <c r="A31" s="574"/>
      <c r="B31" s="621"/>
      <c r="C31" s="622"/>
      <c r="D31" s="622"/>
      <c r="E31" s="622"/>
      <c r="F31" s="623"/>
      <c r="G31" s="20"/>
      <c r="H31" s="155"/>
      <c r="I31" s="155"/>
      <c r="J31" s="18"/>
      <c r="L31" s="212"/>
      <c r="M31" s="212"/>
    </row>
    <row r="32" spans="1:10" ht="12.75" customHeight="1">
      <c r="A32" s="575"/>
      <c r="B32" s="624"/>
      <c r="C32" s="625"/>
      <c r="D32" s="625"/>
      <c r="E32" s="625"/>
      <c r="F32" s="626"/>
      <c r="G32" s="3">
        <v>0</v>
      </c>
      <c r="H32" s="21" t="s">
        <v>283</v>
      </c>
      <c r="I32" s="146" t="s">
        <v>20</v>
      </c>
      <c r="J32" s="18"/>
    </row>
    <row r="33" spans="1:13" ht="15" customHeight="1">
      <c r="A33" s="647" t="s">
        <v>137</v>
      </c>
      <c r="B33" s="609"/>
      <c r="C33" s="610"/>
      <c r="D33" s="610"/>
      <c r="E33" s="610"/>
      <c r="F33" s="611"/>
      <c r="G33" s="640">
        <f>IF(B33="","",IF(AND(H33="",I33=""),0,IF(OR(H33="",I33=""),"","ОШИБКА!")))</f>
      </c>
      <c r="H33" s="569"/>
      <c r="I33" s="569"/>
      <c r="J33" s="18"/>
      <c r="K33" s="200">
        <f>MAX(G33:I36)</f>
        <v>0</v>
      </c>
      <c r="L33" s="213">
        <v>100</v>
      </c>
      <c r="M33" s="214"/>
    </row>
    <row r="34" spans="1:13" ht="15" customHeight="1">
      <c r="A34" s="648"/>
      <c r="B34" s="612"/>
      <c r="C34" s="613"/>
      <c r="D34" s="613"/>
      <c r="E34" s="613"/>
      <c r="F34" s="614"/>
      <c r="G34" s="628"/>
      <c r="H34" s="604"/>
      <c r="I34" s="604"/>
      <c r="J34" s="18"/>
      <c r="L34" s="215"/>
      <c r="M34" s="216"/>
    </row>
    <row r="35" spans="1:13" ht="15" customHeight="1">
      <c r="A35" s="648"/>
      <c r="B35" s="612"/>
      <c r="C35" s="613"/>
      <c r="D35" s="613"/>
      <c r="E35" s="613"/>
      <c r="F35" s="614"/>
      <c r="G35" s="628"/>
      <c r="H35" s="604"/>
      <c r="I35" s="604"/>
      <c r="J35" s="18"/>
      <c r="L35" s="215"/>
      <c r="M35" s="216"/>
    </row>
    <row r="36" spans="1:13" ht="15" customHeight="1">
      <c r="A36" s="649"/>
      <c r="B36" s="615"/>
      <c r="C36" s="616"/>
      <c r="D36" s="616"/>
      <c r="E36" s="616"/>
      <c r="F36" s="617"/>
      <c r="G36" s="641"/>
      <c r="H36" s="535"/>
      <c r="I36" s="535"/>
      <c r="J36" s="18"/>
      <c r="L36" s="215"/>
      <c r="M36" s="216"/>
    </row>
    <row r="37" spans="1:13" ht="15" customHeight="1">
      <c r="A37" s="647" t="s">
        <v>138</v>
      </c>
      <c r="B37" s="637"/>
      <c r="C37" s="610"/>
      <c r="D37" s="610"/>
      <c r="E37" s="610"/>
      <c r="F37" s="611"/>
      <c r="G37" s="640">
        <f>IF(B37="","",IF(AND(H37="",I37=""),0,IF(OR(H37="",I37=""),"","ОШИБКА!")))</f>
      </c>
      <c r="H37" s="569"/>
      <c r="I37" s="569"/>
      <c r="J37" s="18"/>
      <c r="K37" s="200">
        <f>MAX(G37:I40)</f>
        <v>0</v>
      </c>
      <c r="L37" s="213">
        <v>100</v>
      </c>
      <c r="M37" s="216"/>
    </row>
    <row r="38" spans="1:13" ht="15" customHeight="1">
      <c r="A38" s="648"/>
      <c r="B38" s="612"/>
      <c r="C38" s="613"/>
      <c r="D38" s="613"/>
      <c r="E38" s="613"/>
      <c r="F38" s="614"/>
      <c r="G38" s="628"/>
      <c r="H38" s="604"/>
      <c r="I38" s="604"/>
      <c r="J38" s="18"/>
      <c r="L38" s="215"/>
      <c r="M38" s="216"/>
    </row>
    <row r="39" spans="1:13" ht="15" customHeight="1">
      <c r="A39" s="648"/>
      <c r="B39" s="612"/>
      <c r="C39" s="613"/>
      <c r="D39" s="613"/>
      <c r="E39" s="613"/>
      <c r="F39" s="614"/>
      <c r="G39" s="628"/>
      <c r="H39" s="604"/>
      <c r="I39" s="604"/>
      <c r="J39" s="18"/>
      <c r="L39" s="215"/>
      <c r="M39" s="216"/>
    </row>
    <row r="40" spans="1:13" ht="15" customHeight="1">
      <c r="A40" s="649"/>
      <c r="B40" s="615"/>
      <c r="C40" s="616"/>
      <c r="D40" s="616"/>
      <c r="E40" s="616"/>
      <c r="F40" s="617"/>
      <c r="G40" s="641"/>
      <c r="H40" s="535"/>
      <c r="I40" s="535"/>
      <c r="J40" s="18"/>
      <c r="L40" s="215"/>
      <c r="M40" s="216"/>
    </row>
    <row r="41" spans="1:13" ht="15" customHeight="1">
      <c r="A41" s="647" t="s">
        <v>139</v>
      </c>
      <c r="B41" s="637"/>
      <c r="C41" s="610"/>
      <c r="D41" s="610"/>
      <c r="E41" s="610"/>
      <c r="F41" s="611"/>
      <c r="G41" s="640">
        <f>IF(B41="","",IF(AND(H41="",I41=""),0,IF(OR(H41="",I41=""),"","ОШИБКА!")))</f>
      </c>
      <c r="H41" s="569"/>
      <c r="I41" s="569"/>
      <c r="J41" s="18"/>
      <c r="K41" s="200">
        <f>MAX(G41:I44)</f>
        <v>0</v>
      </c>
      <c r="L41" s="214">
        <v>100</v>
      </c>
      <c r="M41" s="216"/>
    </row>
    <row r="42" spans="1:13" ht="15" customHeight="1">
      <c r="A42" s="648"/>
      <c r="B42" s="612"/>
      <c r="C42" s="613"/>
      <c r="D42" s="613"/>
      <c r="E42" s="613"/>
      <c r="F42" s="614"/>
      <c r="G42" s="628"/>
      <c r="H42" s="604"/>
      <c r="I42" s="604"/>
      <c r="J42" s="18"/>
      <c r="L42" s="216"/>
      <c r="M42" s="216"/>
    </row>
    <row r="43" spans="1:13" ht="15" customHeight="1">
      <c r="A43" s="648"/>
      <c r="B43" s="612"/>
      <c r="C43" s="613"/>
      <c r="D43" s="613"/>
      <c r="E43" s="613"/>
      <c r="F43" s="614"/>
      <c r="G43" s="628"/>
      <c r="H43" s="604"/>
      <c r="I43" s="604"/>
      <c r="J43" s="18"/>
      <c r="L43" s="216"/>
      <c r="M43" s="216"/>
    </row>
    <row r="44" spans="1:13" ht="15" customHeight="1">
      <c r="A44" s="649"/>
      <c r="B44" s="615"/>
      <c r="C44" s="616"/>
      <c r="D44" s="616"/>
      <c r="E44" s="616"/>
      <c r="F44" s="617"/>
      <c r="G44" s="641"/>
      <c r="H44" s="535"/>
      <c r="I44" s="535"/>
      <c r="J44" s="18"/>
      <c r="L44" s="217"/>
      <c r="M44" s="216"/>
    </row>
    <row r="45" spans="1:13" ht="15" customHeight="1">
      <c r="A45" s="647" t="s">
        <v>140</v>
      </c>
      <c r="B45" s="637"/>
      <c r="C45" s="610"/>
      <c r="D45" s="610"/>
      <c r="E45" s="610"/>
      <c r="F45" s="611"/>
      <c r="G45" s="640">
        <f>IF(B45="","",IF(AND(H45="",I45=""),0,IF(OR(H45="",I45=""),"","ОШИБКА!")))</f>
      </c>
      <c r="H45" s="569"/>
      <c r="I45" s="569"/>
      <c r="J45" s="18"/>
      <c r="K45" s="200">
        <f>MAX(G45:I48)</f>
        <v>0</v>
      </c>
      <c r="L45" s="215">
        <v>100</v>
      </c>
      <c r="M45" s="216"/>
    </row>
    <row r="46" spans="1:13" ht="15" customHeight="1">
      <c r="A46" s="648"/>
      <c r="B46" s="612"/>
      <c r="C46" s="613"/>
      <c r="D46" s="613"/>
      <c r="E46" s="613"/>
      <c r="F46" s="614"/>
      <c r="G46" s="628"/>
      <c r="H46" s="604"/>
      <c r="I46" s="643"/>
      <c r="J46" s="18"/>
      <c r="L46" s="215"/>
      <c r="M46" s="216"/>
    </row>
    <row r="47" spans="1:13" ht="15" customHeight="1">
      <c r="A47" s="648"/>
      <c r="B47" s="612"/>
      <c r="C47" s="613"/>
      <c r="D47" s="613"/>
      <c r="E47" s="613"/>
      <c r="F47" s="614"/>
      <c r="G47" s="628"/>
      <c r="H47" s="604"/>
      <c r="I47" s="643"/>
      <c r="J47" s="18"/>
      <c r="L47" s="215"/>
      <c r="M47" s="216"/>
    </row>
    <row r="48" spans="1:13" ht="15" customHeight="1">
      <c r="A48" s="649"/>
      <c r="B48" s="615"/>
      <c r="C48" s="616"/>
      <c r="D48" s="616"/>
      <c r="E48" s="616"/>
      <c r="F48" s="617"/>
      <c r="G48" s="641"/>
      <c r="H48" s="535"/>
      <c r="I48" s="644"/>
      <c r="J48" s="18"/>
      <c r="L48" s="218"/>
      <c r="M48" s="216"/>
    </row>
    <row r="49" spans="1:13" ht="15" customHeight="1">
      <c r="A49" s="647" t="s">
        <v>141</v>
      </c>
      <c r="B49" s="637"/>
      <c r="C49" s="610"/>
      <c r="D49" s="610"/>
      <c r="E49" s="610"/>
      <c r="F49" s="611"/>
      <c r="G49" s="640">
        <f>IF(B49="","",IF(AND(H49="",I49=""),0,IF(OR(H49="",I49=""),"","ОШИБКА!")))</f>
      </c>
      <c r="H49" s="569"/>
      <c r="I49" s="569"/>
      <c r="J49" s="18"/>
      <c r="K49" s="200">
        <f>MAX(G49:I52)</f>
        <v>0</v>
      </c>
      <c r="L49" s="215">
        <v>100</v>
      </c>
      <c r="M49" s="216"/>
    </row>
    <row r="50" spans="1:13" ht="15" customHeight="1">
      <c r="A50" s="648"/>
      <c r="B50" s="612"/>
      <c r="C50" s="613"/>
      <c r="D50" s="613"/>
      <c r="E50" s="613"/>
      <c r="F50" s="614"/>
      <c r="G50" s="628"/>
      <c r="H50" s="604"/>
      <c r="I50" s="643"/>
      <c r="J50" s="18"/>
      <c r="L50" s="215"/>
      <c r="M50" s="216"/>
    </row>
    <row r="51" spans="1:13" ht="15" customHeight="1">
      <c r="A51" s="648"/>
      <c r="B51" s="612"/>
      <c r="C51" s="613"/>
      <c r="D51" s="613"/>
      <c r="E51" s="613"/>
      <c r="F51" s="614"/>
      <c r="G51" s="628"/>
      <c r="H51" s="604"/>
      <c r="I51" s="643"/>
      <c r="J51" s="18"/>
      <c r="L51" s="215"/>
      <c r="M51" s="216"/>
    </row>
    <row r="52" spans="1:13" ht="15" customHeight="1">
      <c r="A52" s="649"/>
      <c r="B52" s="615"/>
      <c r="C52" s="616"/>
      <c r="D52" s="616"/>
      <c r="E52" s="616"/>
      <c r="F52" s="617"/>
      <c r="G52" s="641"/>
      <c r="H52" s="535"/>
      <c r="I52" s="644"/>
      <c r="J52" s="18"/>
      <c r="L52" s="218"/>
      <c r="M52" s="217"/>
    </row>
    <row r="53" spans="1:9" ht="0.75" customHeight="1" hidden="1">
      <c r="A53" s="164"/>
      <c r="B53" s="160"/>
      <c r="C53" s="160"/>
      <c r="D53" s="158"/>
      <c r="E53" s="158"/>
      <c r="F53" s="158"/>
      <c r="G53" s="158"/>
      <c r="H53" s="158"/>
      <c r="I53" s="158"/>
    </row>
    <row r="54" spans="1:9" ht="30" customHeight="1">
      <c r="A54" s="165" t="s">
        <v>138</v>
      </c>
      <c r="B54" s="572" t="s">
        <v>199</v>
      </c>
      <c r="C54" s="572"/>
      <c r="D54" s="572"/>
      <c r="E54" s="572"/>
      <c r="F54" s="572"/>
      <c r="G54" s="572"/>
      <c r="H54" s="572"/>
      <c r="I54" s="572"/>
    </row>
    <row r="55" spans="1:9" ht="15" customHeight="1">
      <c r="A55" s="136" t="s">
        <v>195</v>
      </c>
      <c r="B55" s="541" t="s">
        <v>196</v>
      </c>
      <c r="C55" s="541"/>
      <c r="D55" s="541"/>
      <c r="E55" s="541"/>
      <c r="F55" s="541"/>
      <c r="G55" s="541"/>
      <c r="H55" s="541"/>
      <c r="I55" s="541"/>
    </row>
    <row r="56" spans="1:9" ht="15">
      <c r="A56" s="103"/>
      <c r="B56" s="541"/>
      <c r="C56" s="541"/>
      <c r="D56" s="541"/>
      <c r="E56" s="541"/>
      <c r="F56" s="541"/>
      <c r="G56" s="541"/>
      <c r="H56" s="541"/>
      <c r="I56" s="541"/>
    </row>
    <row r="57" spans="1:9" ht="15" customHeight="1">
      <c r="A57" s="136" t="s">
        <v>195</v>
      </c>
      <c r="B57" s="541" t="s">
        <v>281</v>
      </c>
      <c r="C57" s="541"/>
      <c r="D57" s="541"/>
      <c r="E57" s="541"/>
      <c r="F57" s="541"/>
      <c r="G57" s="541"/>
      <c r="H57" s="541"/>
      <c r="I57" s="541"/>
    </row>
    <row r="58" spans="1:9" ht="15">
      <c r="A58" s="103"/>
      <c r="B58" s="541"/>
      <c r="C58" s="541"/>
      <c r="D58" s="541"/>
      <c r="E58" s="541"/>
      <c r="F58" s="541"/>
      <c r="G58" s="541"/>
      <c r="H58" s="541"/>
      <c r="I58" s="541"/>
    </row>
    <row r="59" spans="1:13" ht="15">
      <c r="A59" s="103"/>
      <c r="B59" s="541" t="s">
        <v>306</v>
      </c>
      <c r="C59" s="541"/>
      <c r="D59" s="541"/>
      <c r="E59" s="541"/>
      <c r="F59" s="541"/>
      <c r="G59" s="541"/>
      <c r="H59" s="541"/>
      <c r="I59" s="541"/>
      <c r="L59" s="219"/>
      <c r="M59" s="220"/>
    </row>
    <row r="60" spans="1:13" ht="15">
      <c r="A60" s="103"/>
      <c r="B60" s="541"/>
      <c r="C60" s="541"/>
      <c r="D60" s="541"/>
      <c r="E60" s="541"/>
      <c r="F60" s="541"/>
      <c r="G60" s="541"/>
      <c r="H60" s="541"/>
      <c r="I60" s="541"/>
      <c r="L60" s="221" t="s">
        <v>222</v>
      </c>
      <c r="M60" s="222"/>
    </row>
    <row r="61" spans="1:13" ht="15">
      <c r="A61" s="166"/>
      <c r="B61" s="176"/>
      <c r="C61" s="176"/>
      <c r="D61" s="176"/>
      <c r="E61" s="82"/>
      <c r="F61" s="82"/>
      <c r="G61" s="82"/>
      <c r="H61" s="82"/>
      <c r="I61" s="82"/>
      <c r="L61" s="221"/>
      <c r="M61" s="222"/>
    </row>
    <row r="62" spans="1:14" s="22" customFormat="1" ht="14.25" customHeight="1">
      <c r="A62" s="573" t="s">
        <v>219</v>
      </c>
      <c r="B62" s="528" t="s">
        <v>142</v>
      </c>
      <c r="C62" s="529"/>
      <c r="D62" s="578" t="s">
        <v>186</v>
      </c>
      <c r="E62" s="594" t="s">
        <v>143</v>
      </c>
      <c r="F62" s="645"/>
      <c r="G62" s="645"/>
      <c r="H62" s="645"/>
      <c r="I62" s="646"/>
      <c r="K62" s="200"/>
      <c r="L62" s="223"/>
      <c r="M62" s="223" t="s">
        <v>223</v>
      </c>
      <c r="N62" s="200"/>
    </row>
    <row r="63" spans="1:16" s="22" customFormat="1" ht="12.75">
      <c r="A63" s="574"/>
      <c r="B63" s="530"/>
      <c r="C63" s="531"/>
      <c r="D63" s="579"/>
      <c r="E63" s="566" t="s">
        <v>144</v>
      </c>
      <c r="F63" s="642"/>
      <c r="G63" s="642"/>
      <c r="H63" s="642"/>
      <c r="I63" s="567"/>
      <c r="K63" s="200"/>
      <c r="L63" s="224">
        <f>SUM(L74:L175)</f>
        <v>1980</v>
      </c>
      <c r="M63" s="225">
        <f>SUM(M74:M175)</f>
        <v>1730</v>
      </c>
      <c r="N63" s="226">
        <f>SUM(L63:M63)</f>
        <v>3710</v>
      </c>
      <c r="O63" s="60" t="s">
        <v>224</v>
      </c>
      <c r="P63" s="60"/>
    </row>
    <row r="64" spans="1:14" s="22" customFormat="1" ht="12.75" customHeight="1">
      <c r="A64" s="575"/>
      <c r="B64" s="532"/>
      <c r="C64" s="533"/>
      <c r="D64" s="580"/>
      <c r="E64" s="3">
        <v>0</v>
      </c>
      <c r="F64" s="70" t="s">
        <v>17</v>
      </c>
      <c r="G64" s="3" t="s">
        <v>18</v>
      </c>
      <c r="H64" s="3" t="s">
        <v>145</v>
      </c>
      <c r="I64" s="3" t="s">
        <v>19</v>
      </c>
      <c r="K64" s="200"/>
      <c r="L64" s="202"/>
      <c r="M64" s="203"/>
      <c r="N64" s="200"/>
    </row>
    <row r="65" spans="1:13" ht="12.75" customHeight="1">
      <c r="A65" s="672" t="s">
        <v>146</v>
      </c>
      <c r="B65" s="650" t="s">
        <v>147</v>
      </c>
      <c r="C65" s="651"/>
      <c r="D65" s="651"/>
      <c r="E65" s="651"/>
      <c r="F65" s="651"/>
      <c r="G65" s="651"/>
      <c r="H65" s="651"/>
      <c r="I65" s="652"/>
      <c r="L65" s="202"/>
      <c r="M65" s="203"/>
    </row>
    <row r="66" spans="1:13" ht="17.25" customHeight="1">
      <c r="A66" s="673"/>
      <c r="B66" s="653"/>
      <c r="C66" s="654"/>
      <c r="D66" s="654"/>
      <c r="E66" s="654"/>
      <c r="F66" s="654"/>
      <c r="G66" s="654"/>
      <c r="H66" s="654"/>
      <c r="I66" s="655"/>
      <c r="L66" s="202"/>
      <c r="M66" s="203"/>
    </row>
    <row r="67" spans="1:13" ht="12.75" customHeight="1">
      <c r="A67" s="629" t="s">
        <v>148</v>
      </c>
      <c r="B67" s="522" t="s">
        <v>397</v>
      </c>
      <c r="C67" s="523"/>
      <c r="D67" s="516" t="s">
        <v>331</v>
      </c>
      <c r="E67" s="536" t="s">
        <v>149</v>
      </c>
      <c r="F67" s="24" t="s">
        <v>388</v>
      </c>
      <c r="G67" s="34" t="s">
        <v>150</v>
      </c>
      <c r="H67" s="24" t="s">
        <v>152</v>
      </c>
      <c r="I67" s="28" t="s">
        <v>153</v>
      </c>
      <c r="L67" s="202"/>
      <c r="M67" s="203"/>
    </row>
    <row r="68" spans="1:13" ht="12.75" customHeight="1">
      <c r="A68" s="630"/>
      <c r="B68" s="524"/>
      <c r="C68" s="525"/>
      <c r="D68" s="517"/>
      <c r="E68" s="537"/>
      <c r="F68" s="25" t="s">
        <v>387</v>
      </c>
      <c r="G68" s="27" t="s">
        <v>151</v>
      </c>
      <c r="H68" s="25" t="s">
        <v>151</v>
      </c>
      <c r="I68" s="26" t="s">
        <v>154</v>
      </c>
      <c r="L68" s="202"/>
      <c r="M68" s="203"/>
    </row>
    <row r="69" spans="1:13" ht="12.75" customHeight="1">
      <c r="A69" s="630"/>
      <c r="B69" s="524"/>
      <c r="C69" s="525"/>
      <c r="D69" s="517"/>
      <c r="E69" s="537"/>
      <c r="F69" s="72"/>
      <c r="G69" s="76"/>
      <c r="H69" s="77"/>
      <c r="I69" s="26" t="s">
        <v>151</v>
      </c>
      <c r="L69" s="202"/>
      <c r="M69" s="203"/>
    </row>
    <row r="70" spans="1:13" ht="6" customHeight="1">
      <c r="A70" s="630"/>
      <c r="B70" s="524"/>
      <c r="C70" s="525"/>
      <c r="D70" s="517"/>
      <c r="E70" s="537"/>
      <c r="F70" s="72"/>
      <c r="G70" s="87"/>
      <c r="H70" s="88"/>
      <c r="I70" s="26"/>
      <c r="L70" s="202"/>
      <c r="M70" s="203"/>
    </row>
    <row r="71" spans="1:13" ht="12.75" customHeight="1">
      <c r="A71" s="630"/>
      <c r="B71" s="524"/>
      <c r="C71" s="525"/>
      <c r="D71" s="517"/>
      <c r="E71" s="537"/>
      <c r="F71" s="80" t="s">
        <v>264</v>
      </c>
      <c r="G71" s="84" t="s">
        <v>265</v>
      </c>
      <c r="H71" s="80" t="s">
        <v>23</v>
      </c>
      <c r="I71" s="85" t="s">
        <v>236</v>
      </c>
      <c r="L71" s="202"/>
      <c r="M71" s="203"/>
    </row>
    <row r="72" spans="1:13" ht="12.75" customHeight="1">
      <c r="A72" s="630"/>
      <c r="B72" s="524"/>
      <c r="C72" s="525"/>
      <c r="D72" s="517"/>
      <c r="E72" s="537"/>
      <c r="F72" s="80" t="s">
        <v>263</v>
      </c>
      <c r="G72" s="84" t="s">
        <v>266</v>
      </c>
      <c r="H72" s="80" t="s">
        <v>21</v>
      </c>
      <c r="I72" s="85" t="s">
        <v>237</v>
      </c>
      <c r="L72" s="202"/>
      <c r="M72" s="203"/>
    </row>
    <row r="73" spans="1:13" ht="12.75" customHeight="1">
      <c r="A73" s="630"/>
      <c r="B73" s="524"/>
      <c r="C73" s="525"/>
      <c r="D73" s="517"/>
      <c r="E73" s="537"/>
      <c r="F73" s="542" t="s">
        <v>25</v>
      </c>
      <c r="G73" s="542" t="s">
        <v>22</v>
      </c>
      <c r="H73" s="542" t="s">
        <v>235</v>
      </c>
      <c r="I73" s="85" t="s">
        <v>238</v>
      </c>
      <c r="L73" s="204"/>
      <c r="M73" s="205"/>
    </row>
    <row r="74" spans="1:13" ht="27.75" customHeight="1">
      <c r="A74" s="630"/>
      <c r="B74" s="524"/>
      <c r="C74" s="525"/>
      <c r="D74" s="517"/>
      <c r="E74" s="537"/>
      <c r="F74" s="542"/>
      <c r="G74" s="542"/>
      <c r="H74" s="542"/>
      <c r="I74" s="85" t="s">
        <v>24</v>
      </c>
      <c r="L74" s="221"/>
      <c r="M74" s="222"/>
    </row>
    <row r="75" spans="1:13" ht="24" customHeight="1">
      <c r="A75" s="630"/>
      <c r="B75" s="524"/>
      <c r="C75" s="525"/>
      <c r="D75" s="517"/>
      <c r="E75" s="64"/>
      <c r="F75" s="86"/>
      <c r="G75" s="148"/>
      <c r="H75" s="86"/>
      <c r="I75" s="85"/>
      <c r="L75" s="227"/>
      <c r="M75" s="228"/>
    </row>
    <row r="76" spans="1:13" ht="12.75">
      <c r="A76" s="630"/>
      <c r="B76" s="524"/>
      <c r="C76" s="525"/>
      <c r="D76" s="517"/>
      <c r="E76" s="510">
        <f>IF(AND(F76="",G76="",H76="",I76=""),IF($D$9="","",0),"")</f>
      </c>
      <c r="F76" s="581"/>
      <c r="G76" s="581"/>
      <c r="H76" s="581"/>
      <c r="I76" s="581"/>
      <c r="K76" s="200">
        <f>SUM(E76:I77)</f>
        <v>0</v>
      </c>
      <c r="L76" s="227">
        <v>250</v>
      </c>
      <c r="M76" s="228"/>
    </row>
    <row r="77" spans="1:13" ht="12.75">
      <c r="A77" s="631"/>
      <c r="B77" s="526"/>
      <c r="C77" s="527"/>
      <c r="D77" s="518"/>
      <c r="E77" s="511"/>
      <c r="F77" s="582"/>
      <c r="G77" s="582"/>
      <c r="H77" s="582"/>
      <c r="I77" s="582"/>
      <c r="L77" s="227"/>
      <c r="M77" s="228"/>
    </row>
    <row r="78" spans="1:13" ht="12.75" customHeight="1">
      <c r="A78" s="629" t="s">
        <v>155</v>
      </c>
      <c r="B78" s="522" t="s">
        <v>330</v>
      </c>
      <c r="C78" s="523"/>
      <c r="D78" s="516" t="s">
        <v>261</v>
      </c>
      <c r="E78" s="536" t="s">
        <v>181</v>
      </c>
      <c r="F78" s="24" t="s">
        <v>388</v>
      </c>
      <c r="G78" s="24" t="s">
        <v>150</v>
      </c>
      <c r="H78" s="27" t="s">
        <v>152</v>
      </c>
      <c r="I78" s="24" t="s">
        <v>156</v>
      </c>
      <c r="L78" s="227"/>
      <c r="M78" s="228"/>
    </row>
    <row r="79" spans="1:13" ht="12.75" customHeight="1">
      <c r="A79" s="630"/>
      <c r="B79" s="524"/>
      <c r="C79" s="525"/>
      <c r="D79" s="517"/>
      <c r="E79" s="537"/>
      <c r="F79" s="25" t="s">
        <v>387</v>
      </c>
      <c r="G79" s="25" t="s">
        <v>151</v>
      </c>
      <c r="H79" s="27" t="s">
        <v>151</v>
      </c>
      <c r="I79" s="25" t="s">
        <v>151</v>
      </c>
      <c r="L79" s="227"/>
      <c r="M79" s="228"/>
    </row>
    <row r="80" spans="1:13" ht="6.75" customHeight="1">
      <c r="A80" s="630"/>
      <c r="B80" s="524"/>
      <c r="C80" s="525"/>
      <c r="D80" s="517"/>
      <c r="E80" s="537"/>
      <c r="F80" s="1"/>
      <c r="G80" s="25"/>
      <c r="H80" s="27"/>
      <c r="I80" s="25"/>
      <c r="L80" s="227"/>
      <c r="M80" s="228"/>
    </row>
    <row r="81" spans="1:13" ht="12.75" customHeight="1">
      <c r="A81" s="630"/>
      <c r="B81" s="524"/>
      <c r="C81" s="525"/>
      <c r="D81" s="517"/>
      <c r="E81" s="537"/>
      <c r="F81" s="89" t="s">
        <v>264</v>
      </c>
      <c r="G81" s="80" t="s">
        <v>265</v>
      </c>
      <c r="H81" s="84" t="s">
        <v>23</v>
      </c>
      <c r="I81" s="80" t="s">
        <v>236</v>
      </c>
      <c r="L81" s="227"/>
      <c r="M81" s="228"/>
    </row>
    <row r="82" spans="1:13" ht="12.75" customHeight="1">
      <c r="A82" s="630"/>
      <c r="B82" s="524"/>
      <c r="C82" s="525"/>
      <c r="D82" s="517"/>
      <c r="E82" s="537"/>
      <c r="F82" s="89" t="s">
        <v>263</v>
      </c>
      <c r="G82" s="80" t="s">
        <v>266</v>
      </c>
      <c r="H82" s="84" t="s">
        <v>21</v>
      </c>
      <c r="I82" s="80" t="s">
        <v>237</v>
      </c>
      <c r="L82" s="227"/>
      <c r="M82" s="228"/>
    </row>
    <row r="83" spans="1:13" ht="12.75" customHeight="1">
      <c r="A83" s="630"/>
      <c r="B83" s="524"/>
      <c r="C83" s="525"/>
      <c r="D83" s="517"/>
      <c r="E83" s="537"/>
      <c r="F83" s="542" t="s">
        <v>25</v>
      </c>
      <c r="G83" s="542" t="s">
        <v>22</v>
      </c>
      <c r="H83" s="542" t="s">
        <v>235</v>
      </c>
      <c r="I83" s="80" t="s">
        <v>238</v>
      </c>
      <c r="L83" s="227"/>
      <c r="M83" s="228"/>
    </row>
    <row r="84" spans="1:13" ht="39" customHeight="1">
      <c r="A84" s="630"/>
      <c r="B84" s="524"/>
      <c r="C84" s="525"/>
      <c r="D84" s="517"/>
      <c r="E84" s="538"/>
      <c r="F84" s="542"/>
      <c r="G84" s="542"/>
      <c r="H84" s="542"/>
      <c r="I84" s="81" t="s">
        <v>24</v>
      </c>
      <c r="L84" s="227"/>
      <c r="M84" s="228"/>
    </row>
    <row r="85" spans="1:13" ht="12.75" customHeight="1">
      <c r="A85" s="630"/>
      <c r="B85" s="524"/>
      <c r="C85" s="525"/>
      <c r="D85" s="517"/>
      <c r="E85" s="510">
        <f>IF(AND(F85="",G85="",H85="",I85=""),IF($D$9="","",0),"")</f>
      </c>
      <c r="F85" s="581"/>
      <c r="G85" s="581"/>
      <c r="H85" s="581"/>
      <c r="I85" s="581"/>
      <c r="K85" s="200">
        <f>SUM(E85:I86)</f>
        <v>0</v>
      </c>
      <c r="L85" s="227">
        <v>250</v>
      </c>
      <c r="M85" s="228"/>
    </row>
    <row r="86" spans="1:13" ht="12.75" customHeight="1">
      <c r="A86" s="631"/>
      <c r="B86" s="526"/>
      <c r="C86" s="527"/>
      <c r="D86" s="518"/>
      <c r="E86" s="511"/>
      <c r="F86" s="582"/>
      <c r="G86" s="582"/>
      <c r="H86" s="582"/>
      <c r="I86" s="582"/>
      <c r="L86" s="227"/>
      <c r="M86" s="228"/>
    </row>
    <row r="87" spans="1:13" ht="12.75" customHeight="1">
      <c r="A87" s="629" t="s">
        <v>157</v>
      </c>
      <c r="B87" s="522" t="s">
        <v>14</v>
      </c>
      <c r="C87" s="543"/>
      <c r="D87" s="516" t="s">
        <v>262</v>
      </c>
      <c r="E87" s="536" t="s">
        <v>182</v>
      </c>
      <c r="F87" s="24" t="s">
        <v>388</v>
      </c>
      <c r="G87" s="24" t="s">
        <v>150</v>
      </c>
      <c r="H87" s="34" t="s">
        <v>152</v>
      </c>
      <c r="I87" s="24" t="s">
        <v>156</v>
      </c>
      <c r="L87" s="227"/>
      <c r="M87" s="228"/>
    </row>
    <row r="88" spans="1:13" ht="12.75" customHeight="1">
      <c r="A88" s="630"/>
      <c r="B88" s="544"/>
      <c r="C88" s="545"/>
      <c r="D88" s="517"/>
      <c r="E88" s="537"/>
      <c r="F88" s="25" t="s">
        <v>387</v>
      </c>
      <c r="G88" s="25" t="s">
        <v>151</v>
      </c>
      <c r="H88" s="27" t="s">
        <v>151</v>
      </c>
      <c r="I88" s="25" t="s">
        <v>151</v>
      </c>
      <c r="L88" s="227"/>
      <c r="M88" s="228"/>
    </row>
    <row r="89" spans="1:13" ht="12.75" customHeight="1">
      <c r="A89" s="630"/>
      <c r="B89" s="544"/>
      <c r="C89" s="545"/>
      <c r="D89" s="517"/>
      <c r="E89" s="537"/>
      <c r="F89" s="78"/>
      <c r="G89" s="154"/>
      <c r="H89" s="120"/>
      <c r="I89" s="154"/>
      <c r="L89" s="227"/>
      <c r="M89" s="228"/>
    </row>
    <row r="90" spans="1:13" ht="12.75" customHeight="1">
      <c r="A90" s="630"/>
      <c r="B90" s="544"/>
      <c r="C90" s="545"/>
      <c r="D90" s="517"/>
      <c r="E90" s="537"/>
      <c r="F90" s="89" t="s">
        <v>26</v>
      </c>
      <c r="G90" s="80" t="s">
        <v>29</v>
      </c>
      <c r="H90" s="84" t="s">
        <v>239</v>
      </c>
      <c r="I90" s="80" t="s">
        <v>240</v>
      </c>
      <c r="L90" s="227"/>
      <c r="M90" s="228"/>
    </row>
    <row r="91" spans="1:13" ht="12.75" customHeight="1">
      <c r="A91" s="630"/>
      <c r="B91" s="544"/>
      <c r="C91" s="545"/>
      <c r="D91" s="517"/>
      <c r="E91" s="537"/>
      <c r="F91" s="89" t="s">
        <v>27</v>
      </c>
      <c r="G91" s="80" t="s">
        <v>28</v>
      </c>
      <c r="H91" s="84" t="s">
        <v>241</v>
      </c>
      <c r="I91" s="80" t="s">
        <v>242</v>
      </c>
      <c r="L91" s="227"/>
      <c r="M91" s="228"/>
    </row>
    <row r="92" spans="1:13" ht="12.75" customHeight="1">
      <c r="A92" s="630"/>
      <c r="B92" s="544"/>
      <c r="C92" s="545"/>
      <c r="D92" s="517"/>
      <c r="E92" s="537"/>
      <c r="F92" s="542" t="s">
        <v>25</v>
      </c>
      <c r="G92" s="542" t="s">
        <v>22</v>
      </c>
      <c r="H92" s="542" t="s">
        <v>231</v>
      </c>
      <c r="I92" s="80" t="s">
        <v>243</v>
      </c>
      <c r="L92" s="227"/>
      <c r="M92" s="228"/>
    </row>
    <row r="93" spans="1:13" ht="12.75" customHeight="1">
      <c r="A93" s="630"/>
      <c r="B93" s="544"/>
      <c r="C93" s="545"/>
      <c r="D93" s="517"/>
      <c r="E93" s="537"/>
      <c r="F93" s="542"/>
      <c r="G93" s="542"/>
      <c r="H93" s="542"/>
      <c r="I93" s="542" t="s">
        <v>30</v>
      </c>
      <c r="L93" s="227"/>
      <c r="M93" s="228"/>
    </row>
    <row r="94" spans="1:13" ht="12.75" customHeight="1">
      <c r="A94" s="630"/>
      <c r="B94" s="544"/>
      <c r="C94" s="545"/>
      <c r="D94" s="517"/>
      <c r="E94" s="537"/>
      <c r="F94" s="89"/>
      <c r="G94" s="80"/>
      <c r="H94" s="84"/>
      <c r="I94" s="542"/>
      <c r="L94" s="227"/>
      <c r="M94" s="228"/>
    </row>
    <row r="95" spans="1:13" ht="12.75" customHeight="1">
      <c r="A95" s="630"/>
      <c r="B95" s="177"/>
      <c r="C95" s="178"/>
      <c r="D95" s="517"/>
      <c r="E95" s="537"/>
      <c r="F95" s="89"/>
      <c r="G95" s="80"/>
      <c r="H95" s="84"/>
      <c r="I95" s="92"/>
      <c r="L95" s="227"/>
      <c r="M95" s="228"/>
    </row>
    <row r="96" spans="1:13" ht="125.25" customHeight="1">
      <c r="A96" s="630"/>
      <c r="B96" s="670" t="s">
        <v>392</v>
      </c>
      <c r="C96" s="671"/>
      <c r="D96" s="517"/>
      <c r="E96" s="538"/>
      <c r="F96" s="91"/>
      <c r="G96" s="90"/>
      <c r="H96" s="100"/>
      <c r="I96" s="138"/>
      <c r="L96" s="227"/>
      <c r="M96" s="228"/>
    </row>
    <row r="97" spans="1:13" ht="12.75" customHeight="1">
      <c r="A97" s="630"/>
      <c r="B97" s="78"/>
      <c r="C97" s="179"/>
      <c r="D97" s="517"/>
      <c r="E97" s="510">
        <f>IF(AND(F97="",G97="",H97="",I97=""),IF($D$9="","",0),"")</f>
      </c>
      <c r="F97" s="581"/>
      <c r="G97" s="581"/>
      <c r="H97" s="581"/>
      <c r="I97" s="581"/>
      <c r="K97" s="200">
        <f>SUM(E97:I98)</f>
        <v>0</v>
      </c>
      <c r="L97" s="227">
        <v>250</v>
      </c>
      <c r="M97" s="228"/>
    </row>
    <row r="98" spans="1:13" ht="12.75" customHeight="1">
      <c r="A98" s="631"/>
      <c r="B98" s="139"/>
      <c r="C98" s="180"/>
      <c r="D98" s="518"/>
      <c r="E98" s="511"/>
      <c r="F98" s="582"/>
      <c r="G98" s="582"/>
      <c r="H98" s="582"/>
      <c r="I98" s="582"/>
      <c r="L98" s="227"/>
      <c r="M98" s="228"/>
    </row>
    <row r="99" spans="1:13" ht="12.75" customHeight="1">
      <c r="A99" s="629" t="s">
        <v>158</v>
      </c>
      <c r="B99" s="522" t="s">
        <v>284</v>
      </c>
      <c r="C99" s="523"/>
      <c r="D99" s="505" t="s">
        <v>424</v>
      </c>
      <c r="E99" s="536" t="s">
        <v>149</v>
      </c>
      <c r="F99" s="24" t="s">
        <v>388</v>
      </c>
      <c r="G99" s="24" t="s">
        <v>150</v>
      </c>
      <c r="H99" s="34" t="s">
        <v>152</v>
      </c>
      <c r="I99" s="24" t="s">
        <v>31</v>
      </c>
      <c r="L99" s="227"/>
      <c r="M99" s="228"/>
    </row>
    <row r="100" spans="1:13" ht="12.75" customHeight="1">
      <c r="A100" s="630"/>
      <c r="B100" s="524"/>
      <c r="C100" s="525"/>
      <c r="D100" s="506"/>
      <c r="E100" s="537"/>
      <c r="F100" s="25" t="s">
        <v>387</v>
      </c>
      <c r="G100" s="25" t="s">
        <v>151</v>
      </c>
      <c r="H100" s="27" t="s">
        <v>151</v>
      </c>
      <c r="I100" s="25" t="s">
        <v>270</v>
      </c>
      <c r="L100" s="227"/>
      <c r="M100" s="228"/>
    </row>
    <row r="101" spans="1:13" ht="12.75">
      <c r="A101" s="630"/>
      <c r="B101" s="524"/>
      <c r="C101" s="525"/>
      <c r="D101" s="506"/>
      <c r="E101" s="537"/>
      <c r="F101" s="72"/>
      <c r="G101" s="72"/>
      <c r="H101" s="72"/>
      <c r="I101" s="319" t="s">
        <v>32</v>
      </c>
      <c r="L101" s="227"/>
      <c r="M101" s="228"/>
    </row>
    <row r="102" spans="1:13" ht="12.75" customHeight="1">
      <c r="A102" s="630"/>
      <c r="B102" s="524"/>
      <c r="C102" s="525"/>
      <c r="D102" s="506"/>
      <c r="E102" s="537"/>
      <c r="F102" s="89" t="s">
        <v>34</v>
      </c>
      <c r="G102" s="89" t="s">
        <v>36</v>
      </c>
      <c r="H102" s="89" t="s">
        <v>40</v>
      </c>
      <c r="I102" s="80" t="s">
        <v>43</v>
      </c>
      <c r="L102" s="227"/>
      <c r="M102" s="228"/>
    </row>
    <row r="103" spans="1:13" ht="12.75" customHeight="1">
      <c r="A103" s="630"/>
      <c r="B103" s="524"/>
      <c r="C103" s="525"/>
      <c r="D103" s="506"/>
      <c r="E103" s="537"/>
      <c r="F103" s="89" t="s">
        <v>33</v>
      </c>
      <c r="G103" s="89" t="s">
        <v>37</v>
      </c>
      <c r="H103" s="89" t="s">
        <v>41</v>
      </c>
      <c r="I103" s="80" t="s">
        <v>42</v>
      </c>
      <c r="L103" s="227"/>
      <c r="M103" s="228"/>
    </row>
    <row r="104" spans="1:13" ht="12.75" customHeight="1">
      <c r="A104" s="630"/>
      <c r="B104" s="524"/>
      <c r="C104" s="525"/>
      <c r="D104" s="506"/>
      <c r="E104" s="537"/>
      <c r="F104" s="542" t="s">
        <v>35</v>
      </c>
      <c r="G104" s="542" t="s">
        <v>38</v>
      </c>
      <c r="H104" s="542" t="s">
        <v>39</v>
      </c>
      <c r="I104" s="80" t="s">
        <v>44</v>
      </c>
      <c r="L104" s="227"/>
      <c r="M104" s="228"/>
    </row>
    <row r="105" spans="1:13" ht="12.75" customHeight="1">
      <c r="A105" s="630"/>
      <c r="B105" s="524"/>
      <c r="C105" s="525"/>
      <c r="D105" s="506"/>
      <c r="E105" s="538"/>
      <c r="F105" s="542"/>
      <c r="G105" s="542"/>
      <c r="H105" s="542"/>
      <c r="I105" s="80" t="s">
        <v>423</v>
      </c>
      <c r="L105" s="227"/>
      <c r="M105" s="228"/>
    </row>
    <row r="106" spans="1:13" ht="9.75" customHeight="1">
      <c r="A106" s="630"/>
      <c r="B106" s="524"/>
      <c r="C106" s="525"/>
      <c r="D106" s="506"/>
      <c r="E106" s="510">
        <f>IF(AND(F106="",G106="",H106="",I106=""),IF($D$9="","",0),"")</f>
      </c>
      <c r="F106" s="581"/>
      <c r="G106" s="581"/>
      <c r="H106" s="581"/>
      <c r="I106" s="581"/>
      <c r="K106" s="200">
        <f>SUM(E106:I107)</f>
        <v>0</v>
      </c>
      <c r="L106" s="227"/>
      <c r="M106" s="228">
        <v>250</v>
      </c>
    </row>
    <row r="107" spans="1:13" ht="9.75" customHeight="1">
      <c r="A107" s="631"/>
      <c r="B107" s="526"/>
      <c r="C107" s="527"/>
      <c r="D107" s="507"/>
      <c r="E107" s="511"/>
      <c r="F107" s="582"/>
      <c r="G107" s="582"/>
      <c r="H107" s="582"/>
      <c r="I107" s="582"/>
      <c r="L107" s="227"/>
      <c r="M107" s="228"/>
    </row>
    <row r="108" spans="1:13" ht="12.75" customHeight="1">
      <c r="A108" s="573" t="s">
        <v>219</v>
      </c>
      <c r="B108" s="528" t="s">
        <v>142</v>
      </c>
      <c r="C108" s="529"/>
      <c r="D108" s="664" t="s">
        <v>186</v>
      </c>
      <c r="E108" s="665"/>
      <c r="F108" s="661" t="s">
        <v>143</v>
      </c>
      <c r="G108" s="662"/>
      <c r="H108" s="662"/>
      <c r="I108" s="663"/>
      <c r="L108" s="227"/>
      <c r="M108" s="228"/>
    </row>
    <row r="109" spans="1:13" ht="6" customHeight="1">
      <c r="A109" s="574"/>
      <c r="B109" s="530"/>
      <c r="C109" s="531"/>
      <c r="D109" s="666"/>
      <c r="E109" s="667"/>
      <c r="F109" s="566"/>
      <c r="G109" s="642"/>
      <c r="H109" s="642"/>
      <c r="I109" s="567"/>
      <c r="L109" s="227"/>
      <c r="M109" s="228"/>
    </row>
    <row r="110" spans="1:13" ht="12.75">
      <c r="A110" s="575"/>
      <c r="B110" s="532"/>
      <c r="C110" s="533"/>
      <c r="D110" s="668"/>
      <c r="E110" s="669"/>
      <c r="F110" s="570">
        <v>0</v>
      </c>
      <c r="G110" s="571"/>
      <c r="H110" s="570">
        <v>30</v>
      </c>
      <c r="I110" s="571"/>
      <c r="L110" s="227"/>
      <c r="M110" s="228"/>
    </row>
    <row r="111" spans="1:13" ht="12.75" customHeight="1">
      <c r="A111" s="634" t="s">
        <v>161</v>
      </c>
      <c r="B111" s="522" t="s">
        <v>422</v>
      </c>
      <c r="C111" s="543"/>
      <c r="D111" s="562" t="s">
        <v>15</v>
      </c>
      <c r="E111" s="563"/>
      <c r="F111" s="546" t="s">
        <v>393</v>
      </c>
      <c r="G111" s="547"/>
      <c r="H111" s="546" t="s">
        <v>396</v>
      </c>
      <c r="I111" s="547"/>
      <c r="K111" s="55"/>
      <c r="L111" s="227"/>
      <c r="M111" s="228"/>
    </row>
    <row r="112" spans="1:13" ht="8.25" customHeight="1">
      <c r="A112" s="635"/>
      <c r="B112" s="544"/>
      <c r="C112" s="545"/>
      <c r="D112" s="564"/>
      <c r="E112" s="565"/>
      <c r="F112" s="548"/>
      <c r="G112" s="549"/>
      <c r="H112" s="548"/>
      <c r="I112" s="549"/>
      <c r="K112" s="55"/>
      <c r="L112" s="56"/>
      <c r="M112" s="57"/>
    </row>
    <row r="113" spans="1:13" ht="9.75" customHeight="1">
      <c r="A113" s="635"/>
      <c r="B113" s="544"/>
      <c r="C113" s="545"/>
      <c r="D113" s="564"/>
      <c r="E113" s="565"/>
      <c r="F113" s="550">
        <f>IF(AND(H113=""),IF($D$10="","",0),"")</f>
      </c>
      <c r="G113" s="551"/>
      <c r="H113" s="554"/>
      <c r="I113" s="555"/>
      <c r="K113" s="55">
        <f>SUM(F113:I114)</f>
        <v>0</v>
      </c>
      <c r="L113" s="56">
        <v>30</v>
      </c>
      <c r="M113" s="57"/>
    </row>
    <row r="114" spans="1:13" ht="9.75" customHeight="1">
      <c r="A114" s="636"/>
      <c r="B114" s="632"/>
      <c r="C114" s="633"/>
      <c r="D114" s="566"/>
      <c r="E114" s="567"/>
      <c r="F114" s="552"/>
      <c r="G114" s="553"/>
      <c r="H114" s="556"/>
      <c r="I114" s="557"/>
      <c r="K114" s="55"/>
      <c r="L114" s="56"/>
      <c r="M114" s="57"/>
    </row>
    <row r="115" spans="1:13" ht="14.25" customHeight="1">
      <c r="A115" s="573" t="s">
        <v>219</v>
      </c>
      <c r="B115" s="528" t="s">
        <v>142</v>
      </c>
      <c r="C115" s="529"/>
      <c r="D115" s="578" t="s">
        <v>186</v>
      </c>
      <c r="E115" s="594" t="s">
        <v>143</v>
      </c>
      <c r="F115" s="645"/>
      <c r="G115" s="645"/>
      <c r="H115" s="645"/>
      <c r="I115" s="646"/>
      <c r="L115" s="227"/>
      <c r="M115" s="228"/>
    </row>
    <row r="116" spans="1:13" ht="12" customHeight="1">
      <c r="A116" s="574"/>
      <c r="B116" s="530"/>
      <c r="C116" s="531"/>
      <c r="D116" s="579"/>
      <c r="E116" s="566" t="s">
        <v>162</v>
      </c>
      <c r="F116" s="642"/>
      <c r="G116" s="642"/>
      <c r="H116" s="642"/>
      <c r="I116" s="567"/>
      <c r="L116" s="227"/>
      <c r="M116" s="228"/>
    </row>
    <row r="117" spans="1:13" ht="14.25" customHeight="1">
      <c r="A117" s="575"/>
      <c r="B117" s="532"/>
      <c r="C117" s="533"/>
      <c r="D117" s="580"/>
      <c r="E117" s="3">
        <v>0</v>
      </c>
      <c r="F117" s="70" t="s">
        <v>17</v>
      </c>
      <c r="G117" s="3" t="s">
        <v>18</v>
      </c>
      <c r="H117" s="3" t="s">
        <v>145</v>
      </c>
      <c r="I117" s="3" t="s">
        <v>336</v>
      </c>
      <c r="L117" s="227"/>
      <c r="M117" s="228"/>
    </row>
    <row r="118" spans="1:13" ht="25.5" customHeight="1">
      <c r="A118" s="629" t="s">
        <v>163</v>
      </c>
      <c r="B118" s="522" t="s">
        <v>428</v>
      </c>
      <c r="C118" s="543"/>
      <c r="D118" s="516" t="s">
        <v>332</v>
      </c>
      <c r="E118" s="536" t="s">
        <v>149</v>
      </c>
      <c r="F118" s="24" t="s">
        <v>389</v>
      </c>
      <c r="G118" s="23" t="s">
        <v>159</v>
      </c>
      <c r="H118" s="24" t="s">
        <v>160</v>
      </c>
      <c r="I118" s="28" t="s">
        <v>171</v>
      </c>
      <c r="L118" s="227"/>
      <c r="M118" s="228"/>
    </row>
    <row r="119" spans="1:13" ht="9" customHeight="1">
      <c r="A119" s="630"/>
      <c r="B119" s="544"/>
      <c r="C119" s="545"/>
      <c r="D119" s="517"/>
      <c r="E119" s="537"/>
      <c r="F119" s="25"/>
      <c r="G119" s="1"/>
      <c r="H119" s="25"/>
      <c r="I119" s="26"/>
      <c r="L119" s="227"/>
      <c r="M119" s="228"/>
    </row>
    <row r="120" spans="1:13" ht="22.5" customHeight="1">
      <c r="A120" s="630"/>
      <c r="B120" s="544"/>
      <c r="C120" s="545"/>
      <c r="D120" s="517"/>
      <c r="E120" s="537"/>
      <c r="F120" s="92" t="s">
        <v>255</v>
      </c>
      <c r="G120" s="92" t="s">
        <v>257</v>
      </c>
      <c r="H120" s="92" t="s">
        <v>259</v>
      </c>
      <c r="I120" s="92" t="s">
        <v>333</v>
      </c>
      <c r="L120" s="227"/>
      <c r="M120" s="228"/>
    </row>
    <row r="121" spans="1:13" ht="24">
      <c r="A121" s="630"/>
      <c r="B121" s="544"/>
      <c r="C121" s="545"/>
      <c r="D121" s="517"/>
      <c r="E121" s="537"/>
      <c r="F121" s="92" t="s">
        <v>256</v>
      </c>
      <c r="G121" s="92" t="s">
        <v>258</v>
      </c>
      <c r="H121" s="92" t="s">
        <v>260</v>
      </c>
      <c r="I121" s="92" t="s">
        <v>334</v>
      </c>
      <c r="L121" s="227"/>
      <c r="M121" s="228"/>
    </row>
    <row r="122" spans="1:13" ht="22.5" customHeight="1">
      <c r="A122" s="630"/>
      <c r="B122" s="544"/>
      <c r="C122" s="545"/>
      <c r="D122" s="517"/>
      <c r="E122" s="537"/>
      <c r="F122" s="93" t="s">
        <v>229</v>
      </c>
      <c r="G122" s="93" t="s">
        <v>230</v>
      </c>
      <c r="H122" s="93" t="s">
        <v>231</v>
      </c>
      <c r="I122" s="92" t="s">
        <v>335</v>
      </c>
      <c r="L122" s="227"/>
      <c r="M122" s="228"/>
    </row>
    <row r="123" spans="1:13" ht="18.75" customHeight="1">
      <c r="A123" s="630"/>
      <c r="B123" s="544"/>
      <c r="C123" s="545"/>
      <c r="D123" s="517"/>
      <c r="E123" s="538"/>
      <c r="F123" s="100"/>
      <c r="G123" s="94"/>
      <c r="H123" s="95"/>
      <c r="I123" s="92"/>
      <c r="L123" s="227"/>
      <c r="M123" s="228"/>
    </row>
    <row r="124" spans="1:13" ht="9.75" customHeight="1">
      <c r="A124" s="630"/>
      <c r="B124" s="544"/>
      <c r="C124" s="545"/>
      <c r="D124" s="517"/>
      <c r="E124" s="510">
        <f>IF(AND(F124="",G124="",H124="",I124=""),IF($D$9="","",0),"")</f>
      </c>
      <c r="F124" s="581"/>
      <c r="G124" s="581"/>
      <c r="H124" s="581"/>
      <c r="I124" s="581"/>
      <c r="K124" s="200">
        <f>SUM(E124:I125)</f>
        <v>0</v>
      </c>
      <c r="L124" s="227">
        <v>250</v>
      </c>
      <c r="M124" s="228"/>
    </row>
    <row r="125" spans="1:13" ht="9.75" customHeight="1">
      <c r="A125" s="631"/>
      <c r="B125" s="632"/>
      <c r="C125" s="633"/>
      <c r="D125" s="518"/>
      <c r="E125" s="511"/>
      <c r="F125" s="582"/>
      <c r="G125" s="582"/>
      <c r="H125" s="582"/>
      <c r="I125" s="582"/>
      <c r="L125" s="227"/>
      <c r="M125" s="228"/>
    </row>
    <row r="126" spans="1:13" ht="12.75" customHeight="1">
      <c r="A126" s="573" t="s">
        <v>219</v>
      </c>
      <c r="B126" s="528" t="s">
        <v>142</v>
      </c>
      <c r="C126" s="529"/>
      <c r="D126" s="578" t="s">
        <v>186</v>
      </c>
      <c r="E126" s="594" t="s">
        <v>143</v>
      </c>
      <c r="F126" s="645"/>
      <c r="G126" s="645"/>
      <c r="H126" s="645"/>
      <c r="I126" s="646"/>
      <c r="L126" s="227"/>
      <c r="M126" s="228"/>
    </row>
    <row r="127" spans="1:13" ht="12.75">
      <c r="A127" s="574"/>
      <c r="B127" s="530"/>
      <c r="C127" s="531"/>
      <c r="D127" s="579"/>
      <c r="E127" s="566" t="s">
        <v>162</v>
      </c>
      <c r="F127" s="642"/>
      <c r="G127" s="642"/>
      <c r="H127" s="642"/>
      <c r="I127" s="567"/>
      <c r="L127" s="227"/>
      <c r="M127" s="228"/>
    </row>
    <row r="128" spans="1:13" ht="12.75" customHeight="1">
      <c r="A128" s="575"/>
      <c r="B128" s="532"/>
      <c r="C128" s="533"/>
      <c r="D128" s="580"/>
      <c r="E128" s="3">
        <v>0</v>
      </c>
      <c r="F128" s="21" t="s">
        <v>45</v>
      </c>
      <c r="G128" s="21" t="s">
        <v>247</v>
      </c>
      <c r="H128" s="21" t="s">
        <v>250</v>
      </c>
      <c r="I128" s="21" t="s">
        <v>249</v>
      </c>
      <c r="L128" s="227"/>
      <c r="M128" s="228"/>
    </row>
    <row r="129" spans="1:13" ht="26.25" customHeight="1">
      <c r="A129" s="656" t="s">
        <v>165</v>
      </c>
      <c r="B129" s="522" t="s">
        <v>386</v>
      </c>
      <c r="C129" s="543"/>
      <c r="D129" s="516" t="s">
        <v>269</v>
      </c>
      <c r="E129" s="536" t="s">
        <v>149</v>
      </c>
      <c r="F129" s="24" t="s">
        <v>389</v>
      </c>
      <c r="G129" s="24" t="s">
        <v>372</v>
      </c>
      <c r="H129" s="24" t="s">
        <v>160</v>
      </c>
      <c r="I129" s="24" t="s">
        <v>171</v>
      </c>
      <c r="L129" s="227"/>
      <c r="M129" s="228"/>
    </row>
    <row r="130" spans="1:13" ht="3.75" customHeight="1">
      <c r="A130" s="657"/>
      <c r="B130" s="659"/>
      <c r="C130" s="660"/>
      <c r="D130" s="517"/>
      <c r="E130" s="537"/>
      <c r="F130" s="1"/>
      <c r="G130" s="25"/>
      <c r="H130" s="25"/>
      <c r="I130" s="25"/>
      <c r="L130" s="227"/>
      <c r="M130" s="228"/>
    </row>
    <row r="131" spans="1:13" ht="11.25" customHeight="1">
      <c r="A131" s="657"/>
      <c r="B131" s="670" t="s">
        <v>425</v>
      </c>
      <c r="C131" s="671"/>
      <c r="D131" s="517"/>
      <c r="E131" s="537"/>
      <c r="F131" s="585" t="s">
        <v>183</v>
      </c>
      <c r="G131" s="586"/>
      <c r="H131" s="586"/>
      <c r="I131" s="587"/>
      <c r="L131" s="227"/>
      <c r="M131" s="228"/>
    </row>
    <row r="132" spans="1:13" ht="24">
      <c r="A132" s="657"/>
      <c r="B132" s="670"/>
      <c r="C132" s="671"/>
      <c r="D132" s="517"/>
      <c r="E132" s="537"/>
      <c r="F132" s="84" t="s">
        <v>248</v>
      </c>
      <c r="G132" s="80" t="s">
        <v>271</v>
      </c>
      <c r="H132" s="80" t="s">
        <v>394</v>
      </c>
      <c r="I132" s="80" t="s">
        <v>395</v>
      </c>
      <c r="L132" s="227"/>
      <c r="M132" s="228"/>
    </row>
    <row r="133" spans="1:13" ht="15" customHeight="1">
      <c r="A133" s="657"/>
      <c r="B133" s="670"/>
      <c r="C133" s="671"/>
      <c r="D133" s="517"/>
      <c r="E133" s="537"/>
      <c r="F133" s="96" t="s">
        <v>232</v>
      </c>
      <c r="G133" s="95" t="s">
        <v>233</v>
      </c>
      <c r="H133" s="97" t="s">
        <v>274</v>
      </c>
      <c r="I133" s="80" t="s">
        <v>164</v>
      </c>
      <c r="L133" s="227"/>
      <c r="M133" s="228"/>
    </row>
    <row r="134" spans="1:13" ht="12.75">
      <c r="A134" s="657"/>
      <c r="B134" s="670"/>
      <c r="C134" s="671"/>
      <c r="D134" s="517"/>
      <c r="E134" s="538"/>
      <c r="F134" s="96" t="s">
        <v>185</v>
      </c>
      <c r="G134" s="104" t="s">
        <v>246</v>
      </c>
      <c r="H134" s="97" t="s">
        <v>184</v>
      </c>
      <c r="I134" s="81" t="s">
        <v>244</v>
      </c>
      <c r="L134" s="227"/>
      <c r="M134" s="228"/>
    </row>
    <row r="135" spans="1:13" ht="9.75" customHeight="1">
      <c r="A135" s="657"/>
      <c r="B135" s="670"/>
      <c r="C135" s="671"/>
      <c r="D135" s="517"/>
      <c r="E135" s="510">
        <f>IF(AND(F135="",G135="",H135="",I135=""),IF($D$9="","",0),"")</f>
      </c>
      <c r="F135" s="583"/>
      <c r="G135" s="583"/>
      <c r="H135" s="583"/>
      <c r="I135" s="583"/>
      <c r="K135" s="200">
        <f>SUM(E135:I136)</f>
        <v>0</v>
      </c>
      <c r="L135" s="227"/>
      <c r="M135" s="228">
        <v>330</v>
      </c>
    </row>
    <row r="136" spans="1:13" ht="9.75" customHeight="1">
      <c r="A136" s="658"/>
      <c r="B136" s="714"/>
      <c r="C136" s="715"/>
      <c r="D136" s="518"/>
      <c r="E136" s="511"/>
      <c r="F136" s="584"/>
      <c r="G136" s="584"/>
      <c r="H136" s="584"/>
      <c r="I136" s="584"/>
      <c r="L136" s="227"/>
      <c r="M136" s="228"/>
    </row>
    <row r="137" spans="1:13" ht="14.25" customHeight="1">
      <c r="A137" s="573" t="s">
        <v>219</v>
      </c>
      <c r="B137" s="528" t="s">
        <v>142</v>
      </c>
      <c r="C137" s="529"/>
      <c r="D137" s="578" t="s">
        <v>186</v>
      </c>
      <c r="E137" s="594" t="s">
        <v>143</v>
      </c>
      <c r="F137" s="645"/>
      <c r="G137" s="645"/>
      <c r="H137" s="645"/>
      <c r="I137" s="646"/>
      <c r="L137" s="227"/>
      <c r="M137" s="228"/>
    </row>
    <row r="138" spans="1:13" ht="12.75">
      <c r="A138" s="574"/>
      <c r="B138" s="530"/>
      <c r="C138" s="531"/>
      <c r="D138" s="579"/>
      <c r="E138" s="566" t="s">
        <v>162</v>
      </c>
      <c r="F138" s="642"/>
      <c r="G138" s="642"/>
      <c r="H138" s="642"/>
      <c r="I138" s="567"/>
      <c r="L138" s="227"/>
      <c r="M138" s="228"/>
    </row>
    <row r="139" spans="1:13" ht="12.75" customHeight="1">
      <c r="A139" s="575"/>
      <c r="B139" s="532"/>
      <c r="C139" s="533"/>
      <c r="D139" s="580"/>
      <c r="E139" s="3">
        <v>0</v>
      </c>
      <c r="F139" s="21">
        <v>10</v>
      </c>
      <c r="G139" s="21">
        <v>20</v>
      </c>
      <c r="H139" s="21">
        <v>20</v>
      </c>
      <c r="I139" s="21" t="s">
        <v>348</v>
      </c>
      <c r="L139" s="227"/>
      <c r="M139" s="228"/>
    </row>
    <row r="140" spans="1:13" ht="78" customHeight="1">
      <c r="A140" s="536" t="s">
        <v>167</v>
      </c>
      <c r="B140" s="522" t="s">
        <v>426</v>
      </c>
      <c r="C140" s="523"/>
      <c r="D140" s="516" t="s">
        <v>272</v>
      </c>
      <c r="E140" s="2" t="s">
        <v>278</v>
      </c>
      <c r="F140" s="62" t="s">
        <v>390</v>
      </c>
      <c r="G140" s="62" t="s">
        <v>276</v>
      </c>
      <c r="H140" s="62" t="s">
        <v>46</v>
      </c>
      <c r="I140" s="2" t="s">
        <v>277</v>
      </c>
      <c r="L140" s="227"/>
      <c r="M140" s="228"/>
    </row>
    <row r="141" spans="1:13" ht="9.75" customHeight="1">
      <c r="A141" s="537"/>
      <c r="B141" s="524"/>
      <c r="C141" s="525"/>
      <c r="D141" s="517"/>
      <c r="E141" s="510">
        <f>IF(AND(F141="",G141="",H141="",I141=""),IF($D$9="","",0),"")</f>
      </c>
      <c r="F141" s="534"/>
      <c r="G141" s="534"/>
      <c r="H141" s="534"/>
      <c r="I141" s="534"/>
      <c r="L141" s="227"/>
      <c r="M141" s="228"/>
    </row>
    <row r="142" spans="1:13" ht="9.75" customHeight="1">
      <c r="A142" s="538"/>
      <c r="B142" s="526"/>
      <c r="C142" s="527"/>
      <c r="D142" s="518"/>
      <c r="E142" s="511"/>
      <c r="F142" s="535"/>
      <c r="G142" s="535"/>
      <c r="H142" s="535"/>
      <c r="I142" s="535"/>
      <c r="K142" s="200">
        <f>SUM(E141:I142)</f>
        <v>0</v>
      </c>
      <c r="L142" s="227"/>
      <c r="M142" s="228">
        <f>SUM(E139:I139)</f>
        <v>50</v>
      </c>
    </row>
    <row r="143" spans="1:14" ht="14.25" customHeight="1">
      <c r="A143" s="573" t="s">
        <v>219</v>
      </c>
      <c r="B143" s="528" t="s">
        <v>142</v>
      </c>
      <c r="C143" s="529"/>
      <c r="D143" s="578" t="s">
        <v>186</v>
      </c>
      <c r="E143" s="674" t="s">
        <v>143</v>
      </c>
      <c r="F143" s="700"/>
      <c r="G143" s="700"/>
      <c r="H143" s="700"/>
      <c r="I143" s="701"/>
      <c r="K143" s="55"/>
      <c r="L143" s="56"/>
      <c r="M143" s="57"/>
      <c r="N143" s="318"/>
    </row>
    <row r="144" spans="1:16" ht="11.25" customHeight="1">
      <c r="A144" s="574"/>
      <c r="B144" s="530"/>
      <c r="C144" s="531"/>
      <c r="D144" s="579"/>
      <c r="E144" s="566" t="s">
        <v>166</v>
      </c>
      <c r="F144" s="642"/>
      <c r="G144" s="642"/>
      <c r="H144" s="642"/>
      <c r="I144" s="567"/>
      <c r="K144" s="55"/>
      <c r="L144" s="56"/>
      <c r="M144" s="57"/>
      <c r="N144" s="318"/>
      <c r="P144" s="79"/>
    </row>
    <row r="145" spans="1:16" ht="12.75" customHeight="1">
      <c r="A145" s="575"/>
      <c r="B145" s="532"/>
      <c r="C145" s="533"/>
      <c r="D145" s="580"/>
      <c r="E145" s="3">
        <v>0</v>
      </c>
      <c r="F145" s="570" t="s">
        <v>415</v>
      </c>
      <c r="G145" s="571"/>
      <c r="H145" s="570" t="s">
        <v>416</v>
      </c>
      <c r="I145" s="571"/>
      <c r="K145" s="55"/>
      <c r="L145" s="56"/>
      <c r="M145" s="57"/>
      <c r="N145" s="318"/>
      <c r="P145" s="61"/>
    </row>
    <row r="146" spans="1:14" ht="66.75" customHeight="1">
      <c r="A146" s="721" t="s">
        <v>427</v>
      </c>
      <c r="B146" s="522" t="s">
        <v>417</v>
      </c>
      <c r="C146" s="523"/>
      <c r="D146" s="516" t="s">
        <v>418</v>
      </c>
      <c r="E146" s="24" t="s">
        <v>419</v>
      </c>
      <c r="F146" s="724" t="s">
        <v>420</v>
      </c>
      <c r="G146" s="509"/>
      <c r="H146" s="716" t="s">
        <v>421</v>
      </c>
      <c r="I146" s="717"/>
      <c r="K146" s="55"/>
      <c r="L146" s="56"/>
      <c r="M146" s="57"/>
      <c r="N146" s="318"/>
    </row>
    <row r="147" spans="1:14" ht="9.75" customHeight="1">
      <c r="A147" s="722"/>
      <c r="B147" s="524"/>
      <c r="C147" s="525"/>
      <c r="D147" s="517"/>
      <c r="E147" s="510">
        <f>IF(AND(F147="",H147=""),IF($D$9="","",0),"")</f>
      </c>
      <c r="F147" s="512"/>
      <c r="G147" s="718"/>
      <c r="H147" s="512"/>
      <c r="I147" s="718"/>
      <c r="K147" s="55"/>
      <c r="L147" s="56"/>
      <c r="M147" s="57"/>
      <c r="N147" s="318"/>
    </row>
    <row r="148" spans="1:14" ht="9.75" customHeight="1">
      <c r="A148" s="723"/>
      <c r="B148" s="526"/>
      <c r="C148" s="527"/>
      <c r="D148" s="518"/>
      <c r="E148" s="511"/>
      <c r="F148" s="719"/>
      <c r="G148" s="720"/>
      <c r="H148" s="719"/>
      <c r="I148" s="720"/>
      <c r="K148" s="55">
        <f>MAX(E147:I148)</f>
        <v>0</v>
      </c>
      <c r="L148" s="56"/>
      <c r="M148" s="57">
        <v>500</v>
      </c>
      <c r="N148" s="318"/>
    </row>
    <row r="149" spans="1:13" ht="2.25" customHeight="1">
      <c r="A149" s="27"/>
      <c r="B149" s="264"/>
      <c r="C149" s="264"/>
      <c r="D149" s="63"/>
      <c r="E149" s="102"/>
      <c r="F149" s="262"/>
      <c r="G149" s="262"/>
      <c r="H149" s="262"/>
      <c r="I149" s="262"/>
      <c r="L149" s="227"/>
      <c r="M149" s="228"/>
    </row>
    <row r="150" spans="1:14" s="100" customFormat="1" ht="12">
      <c r="A150" s="98"/>
      <c r="B150" s="704" t="s">
        <v>178</v>
      </c>
      <c r="C150" s="704"/>
      <c r="D150" s="96"/>
      <c r="E150" s="257"/>
      <c r="F150" s="263"/>
      <c r="G150" s="263"/>
      <c r="H150" s="263"/>
      <c r="I150" s="263"/>
      <c r="K150" s="300"/>
      <c r="L150" s="301"/>
      <c r="M150" s="301"/>
      <c r="N150" s="302"/>
    </row>
    <row r="151" spans="1:14" s="31" customFormat="1" ht="0.75" customHeight="1">
      <c r="A151" s="27"/>
      <c r="B151" s="173"/>
      <c r="C151" s="173"/>
      <c r="D151" s="63"/>
      <c r="E151" s="102"/>
      <c r="F151" s="262"/>
      <c r="G151" s="262"/>
      <c r="H151" s="262"/>
      <c r="I151" s="262"/>
      <c r="K151" s="206"/>
      <c r="L151" s="232"/>
      <c r="M151" s="232"/>
      <c r="N151" s="105"/>
    </row>
    <row r="152" spans="1:13" ht="15" customHeight="1">
      <c r="A152" s="576" t="s">
        <v>168</v>
      </c>
      <c r="B152" s="677" t="s">
        <v>169</v>
      </c>
      <c r="C152" s="678"/>
      <c r="D152" s="678"/>
      <c r="E152" s="678"/>
      <c r="F152" s="678"/>
      <c r="G152" s="678"/>
      <c r="H152" s="678"/>
      <c r="I152" s="679"/>
      <c r="L152" s="227"/>
      <c r="M152" s="228"/>
    </row>
    <row r="153" spans="1:15" ht="12.75">
      <c r="A153" s="577"/>
      <c r="B153" s="680"/>
      <c r="C153" s="681"/>
      <c r="D153" s="681"/>
      <c r="E153" s="681"/>
      <c r="F153" s="681"/>
      <c r="G153" s="681"/>
      <c r="H153" s="681"/>
      <c r="I153" s="682"/>
      <c r="L153" s="227"/>
      <c r="M153" s="228"/>
      <c r="N153" s="206"/>
      <c r="O153" s="79"/>
    </row>
    <row r="154" spans="1:15" ht="14.25" customHeight="1">
      <c r="A154" s="573" t="s">
        <v>219</v>
      </c>
      <c r="B154" s="528" t="s">
        <v>142</v>
      </c>
      <c r="C154" s="529"/>
      <c r="D154" s="578" t="s">
        <v>186</v>
      </c>
      <c r="E154" s="674" t="s">
        <v>143</v>
      </c>
      <c r="F154" s="700"/>
      <c r="G154" s="700"/>
      <c r="H154" s="700"/>
      <c r="I154" s="701"/>
      <c r="L154" s="227"/>
      <c r="M154" s="228"/>
      <c r="N154" s="229"/>
      <c r="O154" s="61"/>
    </row>
    <row r="155" spans="1:13" ht="14.25" customHeight="1">
      <c r="A155" s="574"/>
      <c r="B155" s="530"/>
      <c r="C155" s="531"/>
      <c r="D155" s="579"/>
      <c r="E155" s="683" t="s">
        <v>162</v>
      </c>
      <c r="F155" s="702"/>
      <c r="G155" s="702"/>
      <c r="H155" s="702"/>
      <c r="I155" s="703"/>
      <c r="L155" s="227"/>
      <c r="M155" s="228"/>
    </row>
    <row r="156" spans="1:13" ht="14.25" customHeight="1">
      <c r="A156" s="575"/>
      <c r="B156" s="532"/>
      <c r="C156" s="533"/>
      <c r="D156" s="580"/>
      <c r="E156" s="29">
        <v>0</v>
      </c>
      <c r="F156" s="29">
        <v>50</v>
      </c>
      <c r="G156" s="29">
        <v>100</v>
      </c>
      <c r="H156" s="29">
        <v>200</v>
      </c>
      <c r="I156" s="29">
        <v>300</v>
      </c>
      <c r="L156" s="227"/>
      <c r="M156" s="228"/>
    </row>
    <row r="157" spans="1:13" ht="66.75" customHeight="1">
      <c r="A157" s="536" t="s">
        <v>187</v>
      </c>
      <c r="B157" s="522" t="s">
        <v>285</v>
      </c>
      <c r="C157" s="523"/>
      <c r="D157" s="516" t="s">
        <v>16</v>
      </c>
      <c r="E157" s="2" t="s">
        <v>170</v>
      </c>
      <c r="F157" s="2" t="s">
        <v>391</v>
      </c>
      <c r="G157" s="2" t="s">
        <v>159</v>
      </c>
      <c r="H157" s="2" t="s">
        <v>160</v>
      </c>
      <c r="I157" s="2" t="s">
        <v>171</v>
      </c>
      <c r="L157" s="227"/>
      <c r="M157" s="228"/>
    </row>
    <row r="158" spans="1:13" ht="12.75" customHeight="1">
      <c r="A158" s="537"/>
      <c r="B158" s="524"/>
      <c r="C158" s="525"/>
      <c r="D158" s="517"/>
      <c r="E158" s="510">
        <f>IF(AND(F158="",G158="",H158="",I158=""),IF($D$9="","",0),"")</f>
      </c>
      <c r="F158" s="534"/>
      <c r="G158" s="534"/>
      <c r="H158" s="534"/>
      <c r="I158" s="534"/>
      <c r="K158" s="200">
        <f>SUM(E158:I159)</f>
        <v>0</v>
      </c>
      <c r="L158" s="227">
        <v>650</v>
      </c>
      <c r="M158" s="228"/>
    </row>
    <row r="159" spans="1:13" ht="9.75" customHeight="1">
      <c r="A159" s="538"/>
      <c r="B159" s="526"/>
      <c r="C159" s="527"/>
      <c r="D159" s="518"/>
      <c r="E159" s="511"/>
      <c r="F159" s="568"/>
      <c r="G159" s="535"/>
      <c r="H159" s="568"/>
      <c r="I159" s="568"/>
      <c r="L159" s="232"/>
      <c r="M159" s="232"/>
    </row>
    <row r="160" spans="1:13" ht="15" customHeight="1">
      <c r="A160" s="576" t="s">
        <v>188</v>
      </c>
      <c r="B160" s="677" t="s">
        <v>172</v>
      </c>
      <c r="C160" s="678"/>
      <c r="D160" s="678"/>
      <c r="E160" s="678"/>
      <c r="F160" s="678"/>
      <c r="G160" s="678"/>
      <c r="H160" s="678"/>
      <c r="I160" s="679"/>
      <c r="L160" s="232"/>
      <c r="M160" s="232"/>
    </row>
    <row r="161" spans="1:13" ht="12.75">
      <c r="A161" s="577"/>
      <c r="B161" s="680"/>
      <c r="C161" s="681"/>
      <c r="D161" s="681"/>
      <c r="E161" s="681"/>
      <c r="F161" s="681"/>
      <c r="G161" s="681"/>
      <c r="H161" s="681"/>
      <c r="I161" s="682"/>
      <c r="L161" s="233"/>
      <c r="M161" s="233"/>
    </row>
    <row r="162" spans="1:13" ht="14.25" customHeight="1">
      <c r="A162" s="573" t="s">
        <v>219</v>
      </c>
      <c r="B162" s="528" t="s">
        <v>142</v>
      </c>
      <c r="C162" s="529"/>
      <c r="D162" s="664" t="s">
        <v>189</v>
      </c>
      <c r="E162" s="665"/>
      <c r="F162" s="674" t="s">
        <v>143</v>
      </c>
      <c r="G162" s="675"/>
      <c r="H162" s="675"/>
      <c r="I162" s="676"/>
      <c r="J162" s="32"/>
      <c r="L162" s="233"/>
      <c r="M162" s="233"/>
    </row>
    <row r="163" spans="1:13" ht="12.75">
      <c r="A163" s="574"/>
      <c r="B163" s="530"/>
      <c r="C163" s="531"/>
      <c r="D163" s="666"/>
      <c r="E163" s="667"/>
      <c r="F163" s="683" t="s">
        <v>166</v>
      </c>
      <c r="G163" s="607"/>
      <c r="H163" s="607"/>
      <c r="I163" s="608"/>
      <c r="L163" s="233"/>
      <c r="M163" s="233"/>
    </row>
    <row r="164" spans="1:13" ht="14.25" customHeight="1">
      <c r="A164" s="575"/>
      <c r="B164" s="532"/>
      <c r="C164" s="533"/>
      <c r="D164" s="668"/>
      <c r="E164" s="669"/>
      <c r="F164" s="19">
        <v>0</v>
      </c>
      <c r="G164" s="19">
        <v>100</v>
      </c>
      <c r="H164" s="19">
        <v>200</v>
      </c>
      <c r="I164" s="19">
        <v>300</v>
      </c>
      <c r="L164" s="233"/>
      <c r="M164" s="233"/>
    </row>
    <row r="165" spans="1:13" ht="25.5" customHeight="1">
      <c r="A165" s="519" t="s">
        <v>173</v>
      </c>
      <c r="B165" s="522" t="s">
        <v>286</v>
      </c>
      <c r="C165" s="523"/>
      <c r="D165" s="562" t="s">
        <v>273</v>
      </c>
      <c r="E165" s="563"/>
      <c r="F165" s="2" t="s">
        <v>191</v>
      </c>
      <c r="G165" s="131" t="s">
        <v>190</v>
      </c>
      <c r="H165" s="131" t="s">
        <v>174</v>
      </c>
      <c r="I165" s="131" t="s">
        <v>174</v>
      </c>
      <c r="L165" s="233"/>
      <c r="M165" s="233"/>
    </row>
    <row r="166" spans="1:16" ht="108" customHeight="1">
      <c r="A166" s="520"/>
      <c r="B166" s="524"/>
      <c r="C166" s="525"/>
      <c r="D166" s="564"/>
      <c r="E166" s="565"/>
      <c r="F166" s="149"/>
      <c r="G166" s="150"/>
      <c r="H166" s="149"/>
      <c r="I166" s="24" t="s">
        <v>288</v>
      </c>
      <c r="L166" s="233"/>
      <c r="M166" s="233"/>
      <c r="O166" s="98"/>
      <c r="P166" s="99"/>
    </row>
    <row r="167" spans="1:16" ht="111.75" customHeight="1">
      <c r="A167" s="520"/>
      <c r="B167" s="524"/>
      <c r="C167" s="525"/>
      <c r="D167" s="564"/>
      <c r="E167" s="565"/>
      <c r="F167" s="151"/>
      <c r="G167" s="152"/>
      <c r="H167" s="151"/>
      <c r="I167" s="197" t="s">
        <v>289</v>
      </c>
      <c r="L167" s="233"/>
      <c r="M167" s="233"/>
      <c r="O167" s="98"/>
      <c r="P167" s="99"/>
    </row>
    <row r="168" spans="1:13" ht="12.75" customHeight="1">
      <c r="A168" s="520"/>
      <c r="B168" s="524"/>
      <c r="C168" s="525"/>
      <c r="D168" s="564"/>
      <c r="E168" s="565"/>
      <c r="F168" s="510">
        <f>IF(AND(G168="",H168="",I168=""),IF($D$9="","",0),"")</f>
      </c>
      <c r="G168" s="569"/>
      <c r="H168" s="569"/>
      <c r="I168" s="569"/>
      <c r="K168" s="200">
        <f>MAX(F168:I169)</f>
        <v>0</v>
      </c>
      <c r="L168" s="221">
        <v>300</v>
      </c>
      <c r="M168" s="222"/>
    </row>
    <row r="169" spans="1:13" ht="9.75" customHeight="1">
      <c r="A169" s="521"/>
      <c r="B169" s="526"/>
      <c r="C169" s="527"/>
      <c r="D169" s="566"/>
      <c r="E169" s="567"/>
      <c r="F169" s="511"/>
      <c r="G169" s="535"/>
      <c r="H169" s="535"/>
      <c r="I169" s="535"/>
      <c r="L169" s="227"/>
      <c r="M169" s="228"/>
    </row>
    <row r="170" spans="1:13" ht="158.25" customHeight="1">
      <c r="A170" s="536" t="s">
        <v>175</v>
      </c>
      <c r="B170" s="707" t="s">
        <v>287</v>
      </c>
      <c r="C170" s="523"/>
      <c r="D170" s="562" t="s">
        <v>192</v>
      </c>
      <c r="E170" s="563"/>
      <c r="F170" s="131" t="s">
        <v>267</v>
      </c>
      <c r="G170" s="2" t="s">
        <v>253</v>
      </c>
      <c r="H170" s="2" t="s">
        <v>254</v>
      </c>
      <c r="I170" s="131" t="s">
        <v>251</v>
      </c>
      <c r="L170" s="227"/>
      <c r="M170" s="228"/>
    </row>
    <row r="171" spans="1:13" ht="10.5" customHeight="1">
      <c r="A171" s="537"/>
      <c r="B171" s="524"/>
      <c r="C171" s="525"/>
      <c r="D171" s="564"/>
      <c r="E171" s="565"/>
      <c r="F171" s="510">
        <f>IF(AND(G171="",H171="",I171=""),IF($D$9="","",0),"")</f>
      </c>
      <c r="G171" s="534"/>
      <c r="H171" s="534"/>
      <c r="I171" s="534"/>
      <c r="K171" s="200">
        <f>MAX(F171:I172)</f>
        <v>0</v>
      </c>
      <c r="L171" s="227"/>
      <c r="M171" s="228">
        <v>300</v>
      </c>
    </row>
    <row r="172" spans="1:13" ht="10.5" customHeight="1">
      <c r="A172" s="538"/>
      <c r="B172" s="526"/>
      <c r="C172" s="527"/>
      <c r="D172" s="566"/>
      <c r="E172" s="567"/>
      <c r="F172" s="511"/>
      <c r="G172" s="535"/>
      <c r="H172" s="535"/>
      <c r="I172" s="535"/>
      <c r="L172" s="227"/>
      <c r="M172" s="228"/>
    </row>
    <row r="173" spans="1:13" ht="67.5" customHeight="1">
      <c r="A173" s="536" t="s">
        <v>176</v>
      </c>
      <c r="B173" s="522" t="s">
        <v>347</v>
      </c>
      <c r="C173" s="543"/>
      <c r="D173" s="562" t="s">
        <v>177</v>
      </c>
      <c r="E173" s="563"/>
      <c r="F173" s="2" t="s">
        <v>268</v>
      </c>
      <c r="G173" s="2" t="s">
        <v>193</v>
      </c>
      <c r="H173" s="2" t="s">
        <v>413</v>
      </c>
      <c r="I173" s="2" t="s">
        <v>414</v>
      </c>
      <c r="L173" s="227"/>
      <c r="M173" s="228"/>
    </row>
    <row r="174" spans="1:13" ht="10.5" customHeight="1">
      <c r="A174" s="537"/>
      <c r="B174" s="544"/>
      <c r="C174" s="545"/>
      <c r="D174" s="564"/>
      <c r="E174" s="565"/>
      <c r="F174" s="510">
        <f>IF(AND(G174="",H174="",I174=""),IF($D$9="","",0),"")</f>
      </c>
      <c r="G174" s="534"/>
      <c r="H174" s="534"/>
      <c r="I174" s="534"/>
      <c r="K174" s="200">
        <f>MAX(F174:I175)</f>
        <v>0</v>
      </c>
      <c r="L174" s="227"/>
      <c r="M174" s="228">
        <v>300</v>
      </c>
    </row>
    <row r="175" spans="1:13" ht="10.5" customHeight="1">
      <c r="A175" s="538"/>
      <c r="B175" s="632"/>
      <c r="C175" s="633"/>
      <c r="D175" s="566"/>
      <c r="E175" s="567"/>
      <c r="F175" s="511"/>
      <c r="G175" s="568"/>
      <c r="H175" s="568"/>
      <c r="I175" s="568"/>
      <c r="L175" s="230"/>
      <c r="M175" s="231"/>
    </row>
    <row r="176" spans="1:13" ht="3.75" customHeight="1">
      <c r="A176" s="27"/>
      <c r="B176" s="264"/>
      <c r="C176" s="264"/>
      <c r="D176" s="63"/>
      <c r="E176" s="102"/>
      <c r="F176" s="262"/>
      <c r="G176" s="262"/>
      <c r="H176" s="262"/>
      <c r="I176" s="262"/>
      <c r="L176" s="227"/>
      <c r="M176" s="228"/>
    </row>
    <row r="177" spans="1:14" s="100" customFormat="1" ht="12">
      <c r="A177" s="98"/>
      <c r="B177" s="704" t="s">
        <v>178</v>
      </c>
      <c r="C177" s="704"/>
      <c r="D177" s="96"/>
      <c r="E177" s="257"/>
      <c r="F177" s="263"/>
      <c r="G177" s="263"/>
      <c r="H177" s="263"/>
      <c r="I177" s="263"/>
      <c r="K177" s="300"/>
      <c r="L177" s="301"/>
      <c r="M177" s="301"/>
      <c r="N177" s="302"/>
    </row>
    <row r="178" spans="1:9" ht="30" customHeight="1">
      <c r="A178" s="165" t="s">
        <v>200</v>
      </c>
      <c r="B178" s="572" t="s">
        <v>199</v>
      </c>
      <c r="C178" s="572"/>
      <c r="D178" s="572"/>
      <c r="E178" s="572"/>
      <c r="F178" s="572"/>
      <c r="G178" s="572"/>
      <c r="H178" s="572"/>
      <c r="I178" s="572"/>
    </row>
    <row r="179" spans="1:9" ht="15" customHeight="1">
      <c r="A179" s="136" t="s">
        <v>195</v>
      </c>
      <c r="B179" s="541" t="s">
        <v>194</v>
      </c>
      <c r="C179" s="541"/>
      <c r="D179" s="541"/>
      <c r="E179" s="541"/>
      <c r="F179" s="541"/>
      <c r="G179" s="541"/>
      <c r="H179" s="541"/>
      <c r="I179" s="541"/>
    </row>
    <row r="180" spans="1:9" ht="15">
      <c r="A180" s="103"/>
      <c r="B180" s="541"/>
      <c r="C180" s="541"/>
      <c r="D180" s="541"/>
      <c r="E180" s="541"/>
      <c r="F180" s="541"/>
      <c r="G180" s="541"/>
      <c r="H180" s="541"/>
      <c r="I180" s="541"/>
    </row>
    <row r="181" spans="1:9" ht="15" customHeight="1">
      <c r="A181" s="136" t="s">
        <v>195</v>
      </c>
      <c r="B181" s="541" t="s">
        <v>279</v>
      </c>
      <c r="C181" s="541"/>
      <c r="D181" s="541"/>
      <c r="E181" s="541"/>
      <c r="F181" s="541"/>
      <c r="G181" s="541"/>
      <c r="H181" s="541"/>
      <c r="I181" s="541"/>
    </row>
    <row r="182" spans="1:9" ht="15">
      <c r="A182" s="103"/>
      <c r="B182" s="541"/>
      <c r="C182" s="541"/>
      <c r="D182" s="541"/>
      <c r="E182" s="541"/>
      <c r="F182" s="541"/>
      <c r="G182" s="541"/>
      <c r="H182" s="541"/>
      <c r="I182" s="541"/>
    </row>
    <row r="183" spans="1:9" ht="15">
      <c r="A183" s="103"/>
      <c r="B183" s="541" t="s">
        <v>280</v>
      </c>
      <c r="C183" s="541"/>
      <c r="D183" s="541"/>
      <c r="E183" s="541"/>
      <c r="F183" s="541"/>
      <c r="G183" s="541"/>
      <c r="H183" s="541"/>
      <c r="I183" s="541"/>
    </row>
    <row r="184" spans="1:9" ht="15">
      <c r="A184" s="103"/>
      <c r="B184" s="541"/>
      <c r="C184" s="541"/>
      <c r="D184" s="541"/>
      <c r="E184" s="541"/>
      <c r="F184" s="541"/>
      <c r="G184" s="541"/>
      <c r="H184" s="541"/>
      <c r="I184" s="541"/>
    </row>
    <row r="185" spans="1:9" ht="9.75" customHeight="1">
      <c r="A185" s="103"/>
      <c r="B185" s="181"/>
      <c r="C185" s="181"/>
      <c r="D185" s="182"/>
      <c r="E185" s="101"/>
      <c r="F185" s="101"/>
      <c r="G185" s="101"/>
      <c r="H185" s="101"/>
      <c r="I185" s="101"/>
    </row>
    <row r="186" spans="1:9" ht="14.25" customHeight="1">
      <c r="A186" s="573" t="s">
        <v>219</v>
      </c>
      <c r="B186" s="528" t="s">
        <v>142</v>
      </c>
      <c r="C186" s="529"/>
      <c r="D186" s="664" t="s">
        <v>189</v>
      </c>
      <c r="E186" s="665"/>
      <c r="F186" s="674" t="s">
        <v>143</v>
      </c>
      <c r="G186" s="675"/>
      <c r="H186" s="675"/>
      <c r="I186" s="676"/>
    </row>
    <row r="187" spans="1:9" ht="12.75">
      <c r="A187" s="574"/>
      <c r="B187" s="530"/>
      <c r="C187" s="531"/>
      <c r="D187" s="666"/>
      <c r="E187" s="667"/>
      <c r="F187" s="683" t="s">
        <v>166</v>
      </c>
      <c r="G187" s="607"/>
      <c r="H187" s="607"/>
      <c r="I187" s="608"/>
    </row>
    <row r="188" spans="1:14" ht="14.25" customHeight="1">
      <c r="A188" s="575"/>
      <c r="B188" s="532"/>
      <c r="C188" s="533"/>
      <c r="D188" s="668"/>
      <c r="E188" s="669"/>
      <c r="F188" s="19">
        <v>0</v>
      </c>
      <c r="G188" s="19">
        <v>50</v>
      </c>
      <c r="H188" s="19">
        <v>100</v>
      </c>
      <c r="I188" s="19">
        <v>150</v>
      </c>
      <c r="L188" s="236" t="s">
        <v>222</v>
      </c>
      <c r="M188" s="237"/>
      <c r="N188" s="142" t="s">
        <v>47</v>
      </c>
    </row>
    <row r="189" spans="1:13" ht="12.75">
      <c r="A189" s="576" t="s">
        <v>201</v>
      </c>
      <c r="B189" s="677" t="s">
        <v>412</v>
      </c>
      <c r="C189" s="678"/>
      <c r="D189" s="678"/>
      <c r="E189" s="678"/>
      <c r="F189" s="678"/>
      <c r="G189" s="678"/>
      <c r="H189" s="678"/>
      <c r="I189" s="679"/>
      <c r="L189" s="238"/>
      <c r="M189" s="238" t="s">
        <v>223</v>
      </c>
    </row>
    <row r="190" spans="1:15" ht="9.75" customHeight="1">
      <c r="A190" s="577"/>
      <c r="B190" s="680"/>
      <c r="C190" s="681"/>
      <c r="D190" s="681"/>
      <c r="E190" s="681"/>
      <c r="F190" s="681"/>
      <c r="G190" s="681"/>
      <c r="H190" s="681"/>
      <c r="I190" s="682"/>
      <c r="L190" s="208">
        <f>SUM(L192:L223)</f>
        <v>1300</v>
      </c>
      <c r="M190" s="208">
        <f>SUM(M192:M223)</f>
        <v>0</v>
      </c>
      <c r="N190" s="239">
        <f>SUM(L190:M190)</f>
        <v>1300</v>
      </c>
      <c r="O190" s="61" t="s">
        <v>224</v>
      </c>
    </row>
    <row r="191" spans="1:13" ht="66.75" customHeight="1">
      <c r="A191" s="519" t="s">
        <v>403</v>
      </c>
      <c r="B191" s="522" t="s">
        <v>349</v>
      </c>
      <c r="C191" s="523"/>
      <c r="D191" s="562" t="s">
        <v>350</v>
      </c>
      <c r="E191" s="563"/>
      <c r="F191" s="2"/>
      <c r="G191" s="2" t="s">
        <v>351</v>
      </c>
      <c r="H191" s="2" t="s">
        <v>352</v>
      </c>
      <c r="I191" s="2" t="s">
        <v>353</v>
      </c>
      <c r="L191" s="234"/>
      <c r="M191" s="235"/>
    </row>
    <row r="192" spans="1:13" ht="10.5" customHeight="1">
      <c r="A192" s="520"/>
      <c r="B192" s="524"/>
      <c r="C192" s="525"/>
      <c r="D192" s="564"/>
      <c r="E192" s="565"/>
      <c r="F192" s="510">
        <f>IF(AND(G192="",H192="",I192=""),IF($D$9="","",0),"")</f>
      </c>
      <c r="G192" s="534"/>
      <c r="H192" s="534"/>
      <c r="I192" s="534"/>
      <c r="K192" s="200">
        <f>MAX(F192:I193)</f>
        <v>0</v>
      </c>
      <c r="L192" s="234">
        <v>200</v>
      </c>
      <c r="M192" s="235"/>
    </row>
    <row r="193" spans="1:13" ht="10.5" customHeight="1">
      <c r="A193" s="521"/>
      <c r="B193" s="526"/>
      <c r="C193" s="527"/>
      <c r="D193" s="566"/>
      <c r="E193" s="567"/>
      <c r="F193" s="511"/>
      <c r="G193" s="535"/>
      <c r="H193" s="535"/>
      <c r="I193" s="535"/>
      <c r="L193" s="234"/>
      <c r="M193" s="235"/>
    </row>
    <row r="194" spans="1:13" ht="105.75" customHeight="1">
      <c r="A194" s="519" t="s">
        <v>404</v>
      </c>
      <c r="B194" s="522" t="s">
        <v>354</v>
      </c>
      <c r="C194" s="523"/>
      <c r="D194" s="562" t="s">
        <v>350</v>
      </c>
      <c r="E194" s="563"/>
      <c r="F194" s="2" t="s">
        <v>337</v>
      </c>
      <c r="G194" s="2" t="s">
        <v>355</v>
      </c>
      <c r="H194" s="2" t="s">
        <v>356</v>
      </c>
      <c r="I194" s="2" t="s">
        <v>401</v>
      </c>
      <c r="L194" s="234"/>
      <c r="M194" s="235"/>
    </row>
    <row r="195" spans="1:13" ht="10.5" customHeight="1">
      <c r="A195" s="520"/>
      <c r="B195" s="524"/>
      <c r="C195" s="525"/>
      <c r="D195" s="564"/>
      <c r="E195" s="565"/>
      <c r="F195" s="510">
        <f>IF(AND(G195="",H195="",I195=""),IF($D$9="","",0),"")</f>
      </c>
      <c r="G195" s="534"/>
      <c r="H195" s="534"/>
      <c r="I195" s="534"/>
      <c r="K195" s="200">
        <f>MAX(F195:I196)</f>
        <v>0</v>
      </c>
      <c r="L195" s="234">
        <v>200</v>
      </c>
      <c r="M195" s="235"/>
    </row>
    <row r="196" spans="1:13" ht="10.5" customHeight="1">
      <c r="A196" s="521"/>
      <c r="B196" s="526"/>
      <c r="C196" s="527"/>
      <c r="D196" s="566"/>
      <c r="E196" s="567"/>
      <c r="F196" s="511"/>
      <c r="G196" s="535"/>
      <c r="H196" s="535"/>
      <c r="I196" s="535"/>
      <c r="L196" s="234"/>
      <c r="M196" s="235"/>
    </row>
    <row r="197" spans="1:13" ht="12.75" customHeight="1">
      <c r="A197" s="519" t="s">
        <v>405</v>
      </c>
      <c r="B197" s="499" t="s">
        <v>338</v>
      </c>
      <c r="C197" s="500"/>
      <c r="D197" s="562" t="s">
        <v>339</v>
      </c>
      <c r="E197" s="563"/>
      <c r="F197" s="536" t="s">
        <v>340</v>
      </c>
      <c r="G197" s="536" t="s">
        <v>357</v>
      </c>
      <c r="H197" s="536" t="s">
        <v>341</v>
      </c>
      <c r="I197" s="536" t="s">
        <v>358</v>
      </c>
      <c r="L197" s="234"/>
      <c r="M197" s="235"/>
    </row>
    <row r="198" spans="1:13" ht="12.75" customHeight="1">
      <c r="A198" s="520"/>
      <c r="B198" s="501"/>
      <c r="C198" s="502"/>
      <c r="D198" s="564"/>
      <c r="E198" s="565"/>
      <c r="F198" s="537"/>
      <c r="G198" s="537"/>
      <c r="H198" s="537"/>
      <c r="I198" s="537"/>
      <c r="L198" s="234"/>
      <c r="M198" s="235"/>
    </row>
    <row r="199" spans="1:13" ht="45" customHeight="1">
      <c r="A199" s="520"/>
      <c r="B199" s="501"/>
      <c r="C199" s="502"/>
      <c r="D199" s="564"/>
      <c r="E199" s="565"/>
      <c r="F199" s="537"/>
      <c r="G199" s="537"/>
      <c r="H199" s="537"/>
      <c r="I199" s="537"/>
      <c r="L199" s="234"/>
      <c r="M199" s="235"/>
    </row>
    <row r="200" spans="1:13" ht="57" customHeight="1">
      <c r="A200" s="520"/>
      <c r="B200" s="501"/>
      <c r="C200" s="502"/>
      <c r="D200" s="564"/>
      <c r="E200" s="565"/>
      <c r="F200" s="196"/>
      <c r="G200" s="196"/>
      <c r="H200" s="196"/>
      <c r="I200" s="538"/>
      <c r="L200" s="234"/>
      <c r="M200" s="235"/>
    </row>
    <row r="201" spans="1:13" ht="12.75" customHeight="1">
      <c r="A201" s="520"/>
      <c r="B201" s="501"/>
      <c r="C201" s="502"/>
      <c r="D201" s="564"/>
      <c r="E201" s="565"/>
      <c r="F201" s="510">
        <f>IF(AND(G201="",H201="",I201=""),IF($D$9="","",0),"")</f>
      </c>
      <c r="G201" s="534"/>
      <c r="H201" s="534"/>
      <c r="I201" s="534"/>
      <c r="K201" s="200">
        <f>MAX(F201:I202)</f>
        <v>0</v>
      </c>
      <c r="L201" s="234">
        <v>200</v>
      </c>
      <c r="M201" s="235"/>
    </row>
    <row r="202" spans="1:13" ht="15">
      <c r="A202" s="195"/>
      <c r="B202" s="503"/>
      <c r="C202" s="504"/>
      <c r="D202" s="566"/>
      <c r="E202" s="567"/>
      <c r="F202" s="511"/>
      <c r="G202" s="535"/>
      <c r="H202" s="535"/>
      <c r="I202" s="535"/>
      <c r="L202" s="234"/>
      <c r="M202" s="235"/>
    </row>
    <row r="203" spans="1:13" ht="191.25">
      <c r="A203" s="519" t="s">
        <v>406</v>
      </c>
      <c r="B203" s="522" t="s">
        <v>359</v>
      </c>
      <c r="C203" s="523"/>
      <c r="D203" s="562" t="s">
        <v>328</v>
      </c>
      <c r="E203" s="563"/>
      <c r="F203" s="2" t="s">
        <v>340</v>
      </c>
      <c r="G203" s="2" t="s">
        <v>360</v>
      </c>
      <c r="H203" s="2" t="s">
        <v>361</v>
      </c>
      <c r="I203" s="2" t="s">
        <v>362</v>
      </c>
      <c r="L203" s="234"/>
      <c r="M203" s="235"/>
    </row>
    <row r="204" spans="1:13" ht="10.5" customHeight="1">
      <c r="A204" s="520"/>
      <c r="B204" s="524"/>
      <c r="C204" s="525"/>
      <c r="D204" s="564"/>
      <c r="E204" s="565"/>
      <c r="F204" s="510">
        <f>IF(AND(G204="",H204="",I204=""),IF($D$9="","",0),"")</f>
      </c>
      <c r="G204" s="534"/>
      <c r="H204" s="534"/>
      <c r="I204" s="534"/>
      <c r="K204" s="200">
        <f>MAX(F204:I205)</f>
        <v>0</v>
      </c>
      <c r="L204" s="234">
        <v>200</v>
      </c>
      <c r="M204" s="235"/>
    </row>
    <row r="205" spans="1:13" ht="10.5" customHeight="1">
      <c r="A205" s="521"/>
      <c r="B205" s="526"/>
      <c r="C205" s="527"/>
      <c r="D205" s="566"/>
      <c r="E205" s="567"/>
      <c r="F205" s="511"/>
      <c r="G205" s="535"/>
      <c r="H205" s="535"/>
      <c r="I205" s="535"/>
      <c r="L205" s="234"/>
      <c r="M205" s="235"/>
    </row>
    <row r="206" spans="1:13" ht="14.25" customHeight="1">
      <c r="A206" s="573" t="s">
        <v>219</v>
      </c>
      <c r="B206" s="528" t="s">
        <v>142</v>
      </c>
      <c r="C206" s="529"/>
      <c r="D206" s="578" t="s">
        <v>186</v>
      </c>
      <c r="E206" s="674" t="s">
        <v>143</v>
      </c>
      <c r="F206" s="700"/>
      <c r="G206" s="700"/>
      <c r="H206" s="700"/>
      <c r="I206" s="701"/>
      <c r="L206" s="234"/>
      <c r="M206" s="235"/>
    </row>
    <row r="207" spans="1:16" ht="12.75" customHeight="1">
      <c r="A207" s="574"/>
      <c r="B207" s="530"/>
      <c r="C207" s="531"/>
      <c r="D207" s="579"/>
      <c r="E207" s="566" t="s">
        <v>166</v>
      </c>
      <c r="F207" s="642"/>
      <c r="G207" s="642"/>
      <c r="H207" s="642"/>
      <c r="I207" s="567"/>
      <c r="L207" s="234"/>
      <c r="M207" s="235"/>
      <c r="P207" s="79"/>
    </row>
    <row r="208" spans="1:16" ht="12.75" customHeight="1">
      <c r="A208" s="575"/>
      <c r="B208" s="532"/>
      <c r="C208" s="533"/>
      <c r="D208" s="580"/>
      <c r="E208" s="3">
        <v>0</v>
      </c>
      <c r="F208" s="570">
        <v>50</v>
      </c>
      <c r="G208" s="571"/>
      <c r="H208" s="570">
        <v>100</v>
      </c>
      <c r="I208" s="571"/>
      <c r="L208" s="234"/>
      <c r="M208" s="235"/>
      <c r="P208" s="61"/>
    </row>
    <row r="209" spans="1:13" ht="129.75" customHeight="1">
      <c r="A209" s="519" t="s">
        <v>407</v>
      </c>
      <c r="B209" s="499" t="s">
        <v>385</v>
      </c>
      <c r="C209" s="500"/>
      <c r="D209" s="516" t="s">
        <v>342</v>
      </c>
      <c r="E209" s="149" t="s">
        <v>345</v>
      </c>
      <c r="F209" s="508" t="s">
        <v>364</v>
      </c>
      <c r="G209" s="509"/>
      <c r="H209" s="508" t="s">
        <v>363</v>
      </c>
      <c r="I209" s="509"/>
      <c r="L209" s="234"/>
      <c r="M209" s="235"/>
    </row>
    <row r="210" spans="1:13" ht="12.75">
      <c r="A210" s="520"/>
      <c r="B210" s="501"/>
      <c r="C210" s="502"/>
      <c r="D210" s="517"/>
      <c r="E210" s="510">
        <f>IF(AND(F210="",H210=""),IF($D$9="","",0),"")</f>
      </c>
      <c r="F210" s="512"/>
      <c r="G210" s="513"/>
      <c r="H210" s="512"/>
      <c r="I210" s="513"/>
      <c r="L210" s="234"/>
      <c r="M210" s="235"/>
    </row>
    <row r="211" spans="1:13" ht="12.75">
      <c r="A211" s="520"/>
      <c r="B211" s="501"/>
      <c r="C211" s="502"/>
      <c r="D211" s="518"/>
      <c r="E211" s="511"/>
      <c r="F211" s="514"/>
      <c r="G211" s="515"/>
      <c r="H211" s="514"/>
      <c r="I211" s="515"/>
      <c r="K211" s="200">
        <f>MAX(E210:I211)</f>
        <v>0</v>
      </c>
      <c r="L211" s="234">
        <v>100</v>
      </c>
      <c r="M211" s="235"/>
    </row>
    <row r="212" spans="1:13" ht="108.75" customHeight="1">
      <c r="A212" s="519" t="s">
        <v>408</v>
      </c>
      <c r="B212" s="499" t="s">
        <v>365</v>
      </c>
      <c r="C212" s="500"/>
      <c r="D212" s="516" t="s">
        <v>367</v>
      </c>
      <c r="E212" s="149" t="s">
        <v>340</v>
      </c>
      <c r="F212" s="508" t="s">
        <v>368</v>
      </c>
      <c r="G212" s="509"/>
      <c r="H212" s="508" t="s">
        <v>366</v>
      </c>
      <c r="I212" s="509"/>
      <c r="L212" s="234"/>
      <c r="M212" s="235"/>
    </row>
    <row r="213" spans="1:13" ht="12.75">
      <c r="A213" s="520"/>
      <c r="B213" s="501"/>
      <c r="C213" s="502"/>
      <c r="D213" s="517"/>
      <c r="E213" s="510">
        <f>IF(AND(F213="",H213=""),IF($D$9="","",0),"")</f>
      </c>
      <c r="F213" s="512"/>
      <c r="G213" s="513"/>
      <c r="H213" s="512"/>
      <c r="I213" s="513"/>
      <c r="L213" s="234"/>
      <c r="M213" s="235"/>
    </row>
    <row r="214" spans="1:13" ht="12.75">
      <c r="A214" s="520"/>
      <c r="B214" s="501"/>
      <c r="C214" s="502"/>
      <c r="D214" s="518"/>
      <c r="E214" s="511"/>
      <c r="F214" s="514"/>
      <c r="G214" s="515"/>
      <c r="H214" s="514"/>
      <c r="I214" s="515"/>
      <c r="K214" s="200">
        <f>MAX(E213:I214)</f>
        <v>0</v>
      </c>
      <c r="L214" s="234">
        <v>100</v>
      </c>
      <c r="M214" s="235"/>
    </row>
    <row r="215" spans="1:13" ht="81" customHeight="1">
      <c r="A215" s="519" t="s">
        <v>409</v>
      </c>
      <c r="B215" s="499" t="s">
        <v>343</v>
      </c>
      <c r="C215" s="500"/>
      <c r="D215" s="516" t="s">
        <v>328</v>
      </c>
      <c r="E215" s="149" t="s">
        <v>340</v>
      </c>
      <c r="F215" s="508" t="s">
        <v>368</v>
      </c>
      <c r="G215" s="509"/>
      <c r="H215" s="508" t="s">
        <v>369</v>
      </c>
      <c r="I215" s="509"/>
      <c r="L215" s="234"/>
      <c r="M215" s="235"/>
    </row>
    <row r="216" spans="1:13" ht="10.5" customHeight="1">
      <c r="A216" s="520"/>
      <c r="B216" s="501"/>
      <c r="C216" s="502"/>
      <c r="D216" s="517"/>
      <c r="E216" s="510">
        <f>IF(AND(F216="",H216=""),IF($D$9="","",0),"")</f>
      </c>
      <c r="F216" s="512"/>
      <c r="G216" s="513"/>
      <c r="H216" s="512"/>
      <c r="I216" s="513"/>
      <c r="L216" s="234"/>
      <c r="M216" s="235"/>
    </row>
    <row r="217" spans="1:13" ht="10.5" customHeight="1">
      <c r="A217" s="520"/>
      <c r="B217" s="501"/>
      <c r="C217" s="502"/>
      <c r="D217" s="518"/>
      <c r="E217" s="511"/>
      <c r="F217" s="514"/>
      <c r="G217" s="515"/>
      <c r="H217" s="514"/>
      <c r="I217" s="515"/>
      <c r="K217" s="200">
        <f>MAX(E216:I217)</f>
        <v>0</v>
      </c>
      <c r="L217" s="234">
        <v>100</v>
      </c>
      <c r="M217" s="235"/>
    </row>
    <row r="218" spans="1:13" ht="126" customHeight="1">
      <c r="A218" s="496" t="s">
        <v>410</v>
      </c>
      <c r="B218" s="499" t="s">
        <v>370</v>
      </c>
      <c r="C218" s="500"/>
      <c r="D218" s="505" t="s">
        <v>373</v>
      </c>
      <c r="E218" s="149" t="s">
        <v>340</v>
      </c>
      <c r="F218" s="508" t="s">
        <v>344</v>
      </c>
      <c r="G218" s="509"/>
      <c r="H218" s="508" t="s">
        <v>371</v>
      </c>
      <c r="I218" s="509"/>
      <c r="L218" s="234"/>
      <c r="M218" s="235"/>
    </row>
    <row r="219" spans="1:13" ht="12.75">
      <c r="A219" s="497"/>
      <c r="B219" s="501"/>
      <c r="C219" s="502"/>
      <c r="D219" s="506"/>
      <c r="E219" s="510">
        <f>IF(AND(F219="",H219=""),IF($D$9="","",0),"")</f>
      </c>
      <c r="F219" s="512"/>
      <c r="G219" s="513"/>
      <c r="H219" s="512"/>
      <c r="I219" s="513"/>
      <c r="L219" s="234"/>
      <c r="M219" s="235"/>
    </row>
    <row r="220" spans="1:13" ht="12.75">
      <c r="A220" s="497"/>
      <c r="B220" s="501"/>
      <c r="C220" s="502"/>
      <c r="D220" s="507"/>
      <c r="E220" s="511"/>
      <c r="F220" s="514"/>
      <c r="G220" s="515"/>
      <c r="H220" s="514"/>
      <c r="I220" s="515"/>
      <c r="K220" s="200">
        <f>MAX(E219:I220)</f>
        <v>0</v>
      </c>
      <c r="L220" s="234">
        <v>100</v>
      </c>
      <c r="M220" s="235"/>
    </row>
    <row r="221" spans="1:13" ht="134.25" customHeight="1">
      <c r="A221" s="496" t="s">
        <v>411</v>
      </c>
      <c r="B221" s="499" t="s">
        <v>398</v>
      </c>
      <c r="C221" s="500"/>
      <c r="D221" s="505" t="s">
        <v>399</v>
      </c>
      <c r="E221" s="149" t="s">
        <v>340</v>
      </c>
      <c r="F221" s="508" t="s">
        <v>344</v>
      </c>
      <c r="G221" s="509"/>
      <c r="H221" s="508" t="s">
        <v>371</v>
      </c>
      <c r="I221" s="509"/>
      <c r="L221" s="234"/>
      <c r="M221" s="235"/>
    </row>
    <row r="222" spans="1:13" ht="12.75">
      <c r="A222" s="497"/>
      <c r="B222" s="501"/>
      <c r="C222" s="502"/>
      <c r="D222" s="506"/>
      <c r="E222" s="510">
        <f>IF(AND(F222="",H222=""),IF($D$9="","",0),"")</f>
      </c>
      <c r="F222" s="512"/>
      <c r="G222" s="513"/>
      <c r="H222" s="512"/>
      <c r="I222" s="513"/>
      <c r="L222" s="234"/>
      <c r="M222" s="235"/>
    </row>
    <row r="223" spans="1:13" ht="12.75">
      <c r="A223" s="498"/>
      <c r="B223" s="503"/>
      <c r="C223" s="504"/>
      <c r="D223" s="507"/>
      <c r="E223" s="511"/>
      <c r="F223" s="514"/>
      <c r="G223" s="515"/>
      <c r="H223" s="514"/>
      <c r="I223" s="515"/>
      <c r="K223" s="200">
        <f>MAX(E222:I223)</f>
        <v>0</v>
      </c>
      <c r="L223" s="234">
        <v>100</v>
      </c>
      <c r="M223" s="235"/>
    </row>
    <row r="224" spans="1:19" s="31" customFormat="1" ht="15">
      <c r="A224" s="35"/>
      <c r="B224" s="183"/>
      <c r="C224" s="183"/>
      <c r="D224" s="30"/>
      <c r="E224" s="159"/>
      <c r="F224" s="159"/>
      <c r="G224" s="159"/>
      <c r="H224" s="159"/>
      <c r="I224" s="159"/>
      <c r="K224" s="200"/>
      <c r="L224" s="234"/>
      <c r="M224" s="235"/>
      <c r="N224" s="142"/>
      <c r="P224" s="37"/>
      <c r="Q224" s="37"/>
      <c r="R224" s="37"/>
      <c r="S224" s="37"/>
    </row>
    <row r="225" spans="1:24" s="37" customFormat="1" ht="15">
      <c r="A225" s="35"/>
      <c r="B225" s="184"/>
      <c r="C225" s="184"/>
      <c r="D225" s="184"/>
      <c r="E225" s="33"/>
      <c r="F225" s="33"/>
      <c r="G225" s="33"/>
      <c r="H225" s="33"/>
      <c r="I225" s="33"/>
      <c r="K225" s="200"/>
      <c r="L225" s="234"/>
      <c r="M225" s="235"/>
      <c r="N225" s="142"/>
      <c r="P225" s="130"/>
      <c r="Q225" s="73"/>
      <c r="R225" s="73"/>
      <c r="S225" s="36"/>
      <c r="T225" s="36"/>
      <c r="U225" s="36"/>
      <c r="V225" s="36"/>
      <c r="W225" s="36"/>
      <c r="X225" s="36"/>
    </row>
    <row r="226" spans="2:23" s="37" customFormat="1" ht="15.75" customHeight="1">
      <c r="B226" s="697" t="s">
        <v>203</v>
      </c>
      <c r="C226" s="698"/>
      <c r="D226" s="698"/>
      <c r="E226" s="699"/>
      <c r="F226" s="694" t="s">
        <v>132</v>
      </c>
      <c r="G226" s="695"/>
      <c r="H226" s="696"/>
      <c r="K226" s="206"/>
      <c r="L226" s="236" t="s">
        <v>222</v>
      </c>
      <c r="M226" s="237"/>
      <c r="N226" s="42" t="s">
        <v>47</v>
      </c>
      <c r="O226" s="38"/>
      <c r="P226" s="73"/>
      <c r="Q226" s="73"/>
      <c r="R226" s="108"/>
      <c r="S226" s="108"/>
      <c r="T226" s="108"/>
      <c r="U226" s="108"/>
      <c r="V226" s="108"/>
      <c r="W226" s="108"/>
    </row>
    <row r="227" spans="1:23" s="37" customFormat="1" ht="15.75" customHeight="1">
      <c r="A227" s="124" t="s">
        <v>125</v>
      </c>
      <c r="B227" s="558" t="s">
        <v>204</v>
      </c>
      <c r="C227" s="559"/>
      <c r="D227" s="559"/>
      <c r="E227" s="560"/>
      <c r="F227" s="132">
        <v>655</v>
      </c>
      <c r="G227" s="137" t="s">
        <v>400</v>
      </c>
      <c r="H227" s="66"/>
      <c r="J227" s="59"/>
      <c r="K227" s="255" t="s">
        <v>48</v>
      </c>
      <c r="L227" s="238"/>
      <c r="M227" s="238" t="s">
        <v>223</v>
      </c>
      <c r="N227" s="142"/>
      <c r="O227" s="38"/>
      <c r="P227" s="73"/>
      <c r="Q227" s="73"/>
      <c r="R227" s="39"/>
      <c r="S227" s="39"/>
      <c r="T227" s="39"/>
      <c r="U227" s="39"/>
      <c r="V227" s="39"/>
      <c r="W227" s="39"/>
    </row>
    <row r="228" spans="1:23" s="37" customFormat="1" ht="15.75" customHeight="1">
      <c r="A228" s="124" t="s">
        <v>210</v>
      </c>
      <c r="B228" s="558" t="s">
        <v>205</v>
      </c>
      <c r="C228" s="559"/>
      <c r="D228" s="559"/>
      <c r="E228" s="560"/>
      <c r="F228" s="134">
        <v>1311</v>
      </c>
      <c r="G228" s="133" t="s">
        <v>252</v>
      </c>
      <c r="H228" s="135"/>
      <c r="J228" s="59"/>
      <c r="K228" s="254">
        <f>SUM(K33:K225)</f>
        <v>0</v>
      </c>
      <c r="L228" s="240">
        <f>SUM(L30,L63,L190)</f>
        <v>3780</v>
      </c>
      <c r="M228" s="240">
        <f>SUM(M30,M63,M190)</f>
        <v>1730</v>
      </c>
      <c r="N228" s="253">
        <f>SUM(N30,N63,N190)</f>
        <v>5510</v>
      </c>
      <c r="O228" s="40"/>
      <c r="P228" s="73"/>
      <c r="Q228" s="73"/>
      <c r="R228" s="108"/>
      <c r="S228" s="107"/>
      <c r="T228" s="107"/>
      <c r="U228" s="107"/>
      <c r="V228" s="107"/>
      <c r="W228" s="107"/>
    </row>
    <row r="229" spans="1:24" s="37" customFormat="1" ht="24.75" customHeight="1">
      <c r="A229" s="35"/>
      <c r="B229" s="120"/>
      <c r="C229" s="173"/>
      <c r="D229" s="173"/>
      <c r="E229" s="67"/>
      <c r="F229" s="67"/>
      <c r="G229" s="43"/>
      <c r="H229" s="44"/>
      <c r="I229" s="67"/>
      <c r="K229" s="240"/>
      <c r="L229" s="240"/>
      <c r="M229" s="241"/>
      <c r="N229" s="241"/>
      <c r="P229" s="41"/>
      <c r="Q229" s="74"/>
      <c r="R229" s="74"/>
      <c r="S229" s="108"/>
      <c r="T229" s="107"/>
      <c r="U229" s="107"/>
      <c r="V229" s="107"/>
      <c r="W229" s="107"/>
      <c r="X229" s="107"/>
    </row>
    <row r="230" spans="1:19" s="31" customFormat="1" ht="15.75" customHeight="1">
      <c r="A230" s="35"/>
      <c r="B230" s="561" t="s">
        <v>215</v>
      </c>
      <c r="C230" s="561"/>
      <c r="D230" s="561"/>
      <c r="E230" s="561"/>
      <c r="F230" s="561"/>
      <c r="G230" s="561"/>
      <c r="H230" s="65">
        <f>IF(OR(D9="",K228=0),"",K228)</f>
      </c>
      <c r="I230" s="45" t="s">
        <v>122</v>
      </c>
      <c r="J230" s="17"/>
      <c r="K230" s="240"/>
      <c r="L230" s="240"/>
      <c r="M230" s="241"/>
      <c r="N230" s="241"/>
      <c r="S230" s="4"/>
    </row>
    <row r="231" spans="1:19" s="31" customFormat="1" ht="15.75" customHeight="1">
      <c r="A231" s="35"/>
      <c r="B231" s="185"/>
      <c r="C231" s="157"/>
      <c r="D231" s="157"/>
      <c r="E231" s="157"/>
      <c r="F231" s="157"/>
      <c r="G231" s="157"/>
      <c r="H231" s="157"/>
      <c r="I231" s="159"/>
      <c r="J231" s="43"/>
      <c r="K231" s="240"/>
      <c r="L231" s="240"/>
      <c r="M231" s="240"/>
      <c r="N231" s="241"/>
      <c r="O231" s="43"/>
      <c r="R231" s="43"/>
      <c r="S231" s="4"/>
    </row>
    <row r="232" spans="1:19" s="31" customFormat="1" ht="15.75" customHeight="1">
      <c r="A232" s="256" t="s">
        <v>245</v>
      </c>
      <c r="C232" s="186"/>
      <c r="D232" s="187"/>
      <c r="E232" s="442">
        <f>IF(OR(H230="",C12="",D9=""),"",IF(M27&lt;30,IF(K28=1,K27,"уточните должность"),""))</f>
      </c>
      <c r="F232" s="198"/>
      <c r="G232" s="117">
        <f>IF(OR(H230="",D9=""),"",IF(E16="первая",IF(H230&gt;=F227,"соответствует","не соответствует"),IF(H230&gt;=F228,"соответствует","не соответствует")))</f>
      </c>
      <c r="H232" s="48"/>
      <c r="I232" s="109" t="s">
        <v>124</v>
      </c>
      <c r="J232" s="43"/>
      <c r="K232" s="17"/>
      <c r="L232" s="17"/>
      <c r="M232" s="17"/>
      <c r="N232" s="105"/>
      <c r="O232" s="43"/>
      <c r="R232" s="43"/>
      <c r="S232" s="4"/>
    </row>
    <row r="233" spans="1:19" s="31" customFormat="1" ht="31.5" customHeight="1">
      <c r="A233" s="75" t="s">
        <v>206</v>
      </c>
      <c r="B233" s="188"/>
      <c r="C233" s="188"/>
      <c r="D233" s="188"/>
      <c r="E233" s="110">
        <f>IF(OR(H230="",D9="",E16=""),"",IF(E16="первая",A227,A228))</f>
      </c>
      <c r="F233" s="48" t="s">
        <v>123</v>
      </c>
      <c r="G233" s="48"/>
      <c r="H233" s="120"/>
      <c r="I233" s="107"/>
      <c r="J233" s="43"/>
      <c r="K233" s="43"/>
      <c r="L233" s="43"/>
      <c r="M233" s="43"/>
      <c r="N233" s="105"/>
      <c r="O233" s="43"/>
      <c r="R233" s="43"/>
      <c r="S233" s="4"/>
    </row>
    <row r="234" spans="1:19" s="31" customFormat="1" ht="15.75">
      <c r="A234" s="75"/>
      <c r="B234" s="188"/>
      <c r="C234" s="188"/>
      <c r="D234" s="188"/>
      <c r="E234" s="110"/>
      <c r="F234" s="48"/>
      <c r="G234" s="48"/>
      <c r="H234" s="120"/>
      <c r="I234" s="107"/>
      <c r="J234" s="43"/>
      <c r="K234" s="43"/>
      <c r="L234" s="43"/>
      <c r="M234" s="43"/>
      <c r="N234" s="105"/>
      <c r="O234" s="43"/>
      <c r="R234" s="43"/>
      <c r="S234" s="4"/>
    </row>
    <row r="235" spans="1:19" s="31" customFormat="1" ht="22.5" customHeight="1">
      <c r="A235" s="693" t="s">
        <v>327</v>
      </c>
      <c r="B235" s="693"/>
      <c r="C235" s="693"/>
      <c r="D235" s="157"/>
      <c r="E235" s="157"/>
      <c r="F235" s="157"/>
      <c r="G235" s="157"/>
      <c r="H235" s="157"/>
      <c r="I235" s="157"/>
      <c r="J235" s="4"/>
      <c r="K235" s="107"/>
      <c r="L235" s="43"/>
      <c r="M235" s="43"/>
      <c r="N235" s="105"/>
      <c r="O235" s="44"/>
      <c r="P235" s="44"/>
      <c r="Q235" s="44"/>
      <c r="R235" s="44"/>
      <c r="S235" s="4"/>
    </row>
    <row r="236" spans="1:19" s="31" customFormat="1" ht="15.75">
      <c r="A236" s="693"/>
      <c r="B236" s="693"/>
      <c r="C236" s="693"/>
      <c r="D236" s="189"/>
      <c r="E236" s="111"/>
      <c r="F236" s="167">
        <f>IF($D$9&lt;&gt;"",IF('общие сведения'!K68&lt;&gt;"",'общие сведения'!K68,""),"")</f>
      </c>
      <c r="G236" s="109"/>
      <c r="H236" s="109"/>
      <c r="I236" s="109"/>
      <c r="J236" s="4"/>
      <c r="K236" s="107"/>
      <c r="L236" s="43"/>
      <c r="M236" s="43"/>
      <c r="N236" s="105"/>
      <c r="P236" s="106"/>
      <c r="R236" s="47"/>
      <c r="S236" s="4"/>
    </row>
    <row r="237" spans="1:19" s="31" customFormat="1" ht="15.75">
      <c r="A237" s="40"/>
      <c r="B237" s="37"/>
      <c r="C237" s="258"/>
      <c r="D237" s="189"/>
      <c r="E237" s="111"/>
      <c r="F237" s="686" t="s">
        <v>209</v>
      </c>
      <c r="G237" s="686"/>
      <c r="H237" s="686"/>
      <c r="I237" s="686"/>
      <c r="K237" s="142"/>
      <c r="L237" s="142"/>
      <c r="M237" s="142"/>
      <c r="N237" s="44"/>
      <c r="O237" s="44"/>
      <c r="P237" s="44"/>
      <c r="Q237" s="44"/>
      <c r="R237" s="44"/>
      <c r="S237" s="4"/>
    </row>
    <row r="238" spans="1:19" s="31" customFormat="1" ht="15.75">
      <c r="A238" s="40" t="s">
        <v>207</v>
      </c>
      <c r="B238" s="37"/>
      <c r="C238" s="258"/>
      <c r="D238" s="189"/>
      <c r="E238" s="111"/>
      <c r="F238" s="167">
        <f>IF($D$9&lt;&gt;"",IF('общие сведения'!K70&lt;&gt;"",'общие сведения'!K70,""),"")</f>
      </c>
      <c r="G238" s="169"/>
      <c r="H238" s="169"/>
      <c r="I238" s="169"/>
      <c r="J238" s="48"/>
      <c r="K238" s="142"/>
      <c r="L238" s="142"/>
      <c r="M238" s="142"/>
      <c r="N238" s="142"/>
      <c r="O238" s="107"/>
      <c r="P238" s="107"/>
      <c r="R238" s="46"/>
      <c r="S238" s="4"/>
    </row>
    <row r="239" spans="1:19" s="31" customFormat="1" ht="15.75">
      <c r="A239" s="35"/>
      <c r="B239" s="259"/>
      <c r="C239" s="258"/>
      <c r="D239" s="189"/>
      <c r="E239" s="111"/>
      <c r="F239" s="686" t="s">
        <v>209</v>
      </c>
      <c r="G239" s="686"/>
      <c r="H239" s="686"/>
      <c r="I239" s="686"/>
      <c r="J239" s="107"/>
      <c r="K239" s="105"/>
      <c r="L239" s="105"/>
      <c r="M239" s="105"/>
      <c r="N239" s="43"/>
      <c r="O239" s="48"/>
      <c r="P239" s="48"/>
      <c r="Q239" s="48"/>
      <c r="R239" s="48"/>
      <c r="S239" s="4"/>
    </row>
    <row r="240" spans="1:19" s="31" customFormat="1" ht="15.75">
      <c r="A240" s="35"/>
      <c r="B240" s="185"/>
      <c r="C240" s="157"/>
      <c r="D240" s="189"/>
      <c r="E240" s="111"/>
      <c r="F240" s="167">
        <f>IF($D$9&lt;&gt;"",IF('общие сведения'!K72&lt;&gt;"",'общие сведения'!K72,""),"")</f>
      </c>
      <c r="G240" s="170"/>
      <c r="H240" s="169"/>
      <c r="I240" s="169"/>
      <c r="J240" s="4"/>
      <c r="K240" s="48"/>
      <c r="L240" s="48"/>
      <c r="M240" s="48"/>
      <c r="N240" s="105"/>
      <c r="O240" s="4"/>
      <c r="P240" s="42"/>
      <c r="Q240" s="4"/>
      <c r="R240" s="4"/>
      <c r="S240" s="4"/>
    </row>
    <row r="241" spans="1:18" s="31" customFormat="1" ht="15.75">
      <c r="A241" s="35"/>
      <c r="B241" s="185"/>
      <c r="C241" s="157"/>
      <c r="D241" s="189"/>
      <c r="E241" s="111"/>
      <c r="F241" s="686" t="s">
        <v>209</v>
      </c>
      <c r="G241" s="686"/>
      <c r="H241" s="686"/>
      <c r="I241" s="686"/>
      <c r="J241" s="111"/>
      <c r="K241" s="105"/>
      <c r="L241" s="48"/>
      <c r="M241" s="48"/>
      <c r="N241" s="48"/>
      <c r="O241" s="111"/>
      <c r="P241" s="111"/>
      <c r="Q241" s="111"/>
      <c r="R241" s="111"/>
    </row>
    <row r="242" spans="1:18" s="31" customFormat="1" ht="15.75">
      <c r="A242" s="35"/>
      <c r="B242" s="185"/>
      <c r="C242" s="157"/>
      <c r="D242" s="189"/>
      <c r="E242" s="111"/>
      <c r="F242" s="167">
        <f>IF($D$9&lt;&gt;"",IF('общие сведения'!K74&lt;&gt;"",'общие сведения'!K74,""),"")</f>
      </c>
      <c r="G242" s="170"/>
      <c r="H242" s="169"/>
      <c r="I242" s="169"/>
      <c r="J242" s="111"/>
      <c r="K242" s="142"/>
      <c r="L242" s="142"/>
      <c r="M242" s="142"/>
      <c r="N242" s="142"/>
      <c r="O242" s="112"/>
      <c r="P242" s="112"/>
      <c r="Q242" s="112"/>
      <c r="R242" s="112"/>
    </row>
    <row r="243" spans="1:18" s="31" customFormat="1" ht="28.5" customHeight="1">
      <c r="A243" s="35"/>
      <c r="B243" s="185"/>
      <c r="C243" s="157"/>
      <c r="D243" s="157"/>
      <c r="E243" s="157"/>
      <c r="F243" s="686" t="s">
        <v>209</v>
      </c>
      <c r="G243" s="686"/>
      <c r="H243" s="686"/>
      <c r="I243" s="686"/>
      <c r="J243" s="111"/>
      <c r="K243" s="142"/>
      <c r="L243" s="105"/>
      <c r="M243" s="111"/>
      <c r="N243" s="111"/>
      <c r="O243" s="111"/>
      <c r="P243" s="111"/>
      <c r="Q243" s="111"/>
      <c r="R243" s="111"/>
    </row>
    <row r="244" spans="1:18" s="31" customFormat="1" ht="22.5" customHeight="1">
      <c r="A244" s="120"/>
      <c r="B244" s="706" t="s">
        <v>13</v>
      </c>
      <c r="C244" s="706"/>
      <c r="D244" s="706"/>
      <c r="E244" s="706"/>
      <c r="F244" s="105"/>
      <c r="G244" s="303" t="str">
        <f>IF(H230&lt;&gt;""," «  "&amp;'общие сведения'!C77&amp;"  »  "&amp;'общие сведения'!E77&amp;"  20"&amp;'общие сведения'!H77&amp;" г.","« __ » ___________  20__ г.")</f>
        <v>« __ » ___________  20__ г.</v>
      </c>
      <c r="H244" s="171"/>
      <c r="I244" s="304"/>
      <c r="J244" s="111"/>
      <c r="K244" s="105"/>
      <c r="L244" s="105"/>
      <c r="M244" s="112"/>
      <c r="N244" s="112"/>
      <c r="O244" s="112"/>
      <c r="P244" s="112"/>
      <c r="Q244" s="112"/>
      <c r="R244" s="112"/>
    </row>
    <row r="245" spans="1:18" s="31" customFormat="1" ht="33.75" customHeight="1">
      <c r="A245" s="35"/>
      <c r="B245" s="185"/>
      <c r="C245" s="190"/>
      <c r="D245" s="157"/>
      <c r="E245" s="157"/>
      <c r="F245" s="157"/>
      <c r="G245" s="157"/>
      <c r="H245" s="49"/>
      <c r="I245" s="157"/>
      <c r="J245" s="111"/>
      <c r="K245" s="142"/>
      <c r="L245" s="105"/>
      <c r="M245" s="111"/>
      <c r="N245" s="111"/>
      <c r="O245" s="111"/>
      <c r="P245" s="111"/>
      <c r="Q245" s="111"/>
      <c r="R245" s="111"/>
    </row>
    <row r="246" spans="1:18" s="31" customFormat="1" ht="15.75">
      <c r="A246" s="35"/>
      <c r="B246" s="691"/>
      <c r="C246" s="691"/>
      <c r="D246" s="691"/>
      <c r="E246" s="691"/>
      <c r="F246" s="691"/>
      <c r="G246" s="691"/>
      <c r="H246" s="691"/>
      <c r="I246" s="691"/>
      <c r="J246" s="111"/>
      <c r="K246" s="105"/>
      <c r="L246" s="105"/>
      <c r="M246" s="112"/>
      <c r="N246" s="112"/>
      <c r="O246" s="112"/>
      <c r="P246" s="112"/>
      <c r="Q246" s="112"/>
      <c r="R246" s="112"/>
    </row>
    <row r="247" spans="1:18" s="31" customFormat="1" ht="17.25">
      <c r="A247" s="35"/>
      <c r="B247" s="692" t="s">
        <v>470</v>
      </c>
      <c r="C247" s="692"/>
      <c r="D247" s="692"/>
      <c r="E247" s="692"/>
      <c r="F247" s="692"/>
      <c r="G247" s="692"/>
      <c r="H247" s="692"/>
      <c r="I247" s="692"/>
      <c r="J247" s="111"/>
      <c r="K247" s="142"/>
      <c r="L247" s="111">
        <f>IF(ЭЗ!E491&lt;&gt;"",ЭЗ!E491,"")</f>
      </c>
      <c r="M247" s="111"/>
      <c r="N247" s="111"/>
      <c r="O247" s="111"/>
      <c r="P247" s="111"/>
      <c r="Q247" s="111"/>
      <c r="R247" s="111"/>
    </row>
    <row r="248" spans="1:18" s="31" customFormat="1" ht="17.25">
      <c r="A248" s="35"/>
      <c r="B248" s="260"/>
      <c r="C248" s="260"/>
      <c r="D248" s="260"/>
      <c r="E248" s="260"/>
      <c r="F248" s="260"/>
      <c r="G248" s="260"/>
      <c r="H248" s="260"/>
      <c r="I248" s="260"/>
      <c r="J248" s="111"/>
      <c r="K248" s="105"/>
      <c r="L248" s="105"/>
      <c r="M248" s="112"/>
      <c r="N248" s="112"/>
      <c r="O248" s="111"/>
      <c r="P248" s="111"/>
      <c r="Q248" s="111"/>
      <c r="R248" s="111"/>
    </row>
    <row r="249" spans="1:19" s="31" customFormat="1" ht="15.75">
      <c r="A249" s="261" t="s">
        <v>329</v>
      </c>
      <c r="B249" s="120"/>
      <c r="C249" s="191"/>
      <c r="D249" s="120"/>
      <c r="E249" s="118"/>
      <c r="F249" s="75">
        <f>IF('общие сведения'!K19&lt;&gt;"",'общие сведения'!K19,"")</f>
      </c>
      <c r="G249" s="37"/>
      <c r="H249" s="37"/>
      <c r="J249" s="111"/>
      <c r="K249" s="142"/>
      <c r="L249" s="111">
        <f>IF(ЭЗ!E492&lt;&gt;"",ЭЗ!E492,"")</f>
      </c>
      <c r="M249" s="111"/>
      <c r="N249" s="111"/>
      <c r="O249" s="112"/>
      <c r="P249" s="112"/>
      <c r="Q249" s="112"/>
      <c r="R249" s="112"/>
      <c r="S249" s="4"/>
    </row>
    <row r="250" spans="1:18" s="31" customFormat="1" ht="25.5" customHeight="1">
      <c r="A250" s="35"/>
      <c r="B250" s="153"/>
      <c r="C250" s="157"/>
      <c r="D250" s="690" t="s">
        <v>208</v>
      </c>
      <c r="E250" s="690"/>
      <c r="F250" s="686" t="s">
        <v>209</v>
      </c>
      <c r="G250" s="686"/>
      <c r="H250" s="686"/>
      <c r="I250" s="686"/>
      <c r="K250" s="142"/>
      <c r="L250" s="111"/>
      <c r="M250" s="111"/>
      <c r="N250" s="111"/>
      <c r="O250" s="114"/>
      <c r="P250" s="115"/>
      <c r="Q250" s="116"/>
      <c r="R250" s="4"/>
    </row>
    <row r="251" spans="1:19" s="31" customFormat="1" ht="29.25" customHeight="1">
      <c r="A251" s="306" t="s">
        <v>220</v>
      </c>
      <c r="B251" s="120"/>
      <c r="C251" s="192"/>
      <c r="D251" s="192"/>
      <c r="E251" s="126"/>
      <c r="F251" s="126"/>
      <c r="G251" s="126"/>
      <c r="H251" s="126"/>
      <c r="I251" s="126"/>
      <c r="J251" s="4"/>
      <c r="K251" s="105"/>
      <c r="L251" s="105"/>
      <c r="M251" s="112"/>
      <c r="N251" s="112"/>
      <c r="O251" s="51"/>
      <c r="P251" s="50"/>
      <c r="Q251" s="52"/>
      <c r="R251" s="4"/>
      <c r="S251" s="4"/>
    </row>
    <row r="252" spans="1:19" s="31" customFormat="1" ht="15.75">
      <c r="A252" s="687">
        <f>IF(H230&lt;&gt;"",'общие сведения'!L142,"")</f>
      </c>
      <c r="B252" s="688"/>
      <c r="C252" s="688"/>
      <c r="D252" s="688"/>
      <c r="E252" s="688"/>
      <c r="F252" s="688"/>
      <c r="G252" s="688"/>
      <c r="H252" s="688"/>
      <c r="I252" s="688"/>
      <c r="J252" s="4"/>
      <c r="K252" s="105"/>
      <c r="L252" s="105"/>
      <c r="M252" s="113"/>
      <c r="N252" s="113"/>
      <c r="O252" s="4"/>
      <c r="P252" s="42"/>
      <c r="Q252" s="4"/>
      <c r="R252" s="4"/>
      <c r="S252" s="4"/>
    </row>
    <row r="253" spans="1:19" s="31" customFormat="1" ht="15.75">
      <c r="A253" s="688"/>
      <c r="B253" s="688"/>
      <c r="C253" s="688"/>
      <c r="D253" s="688"/>
      <c r="E253" s="688"/>
      <c r="F253" s="688"/>
      <c r="G253" s="688"/>
      <c r="H253" s="688"/>
      <c r="I253" s="688"/>
      <c r="J253" s="121"/>
      <c r="K253" s="242"/>
      <c r="L253" s="243"/>
      <c r="M253" s="113"/>
      <c r="N253" s="113"/>
      <c r="O253" s="265"/>
      <c r="P253" s="265"/>
      <c r="Q253" s="265"/>
      <c r="R253" s="265"/>
      <c r="S253" s="4"/>
    </row>
    <row r="254" spans="1:19" s="31" customFormat="1" ht="15.75">
      <c r="A254" s="688"/>
      <c r="B254" s="688"/>
      <c r="C254" s="688"/>
      <c r="D254" s="688"/>
      <c r="E254" s="688"/>
      <c r="F254" s="688"/>
      <c r="G254" s="688"/>
      <c r="H254" s="688"/>
      <c r="I254" s="688"/>
      <c r="J254" s="122"/>
      <c r="K254" s="142"/>
      <c r="L254" s="142"/>
      <c r="M254" s="142"/>
      <c r="N254" s="142"/>
      <c r="O254" s="122"/>
      <c r="P254" s="122"/>
      <c r="Q254" s="122"/>
      <c r="R254" s="122"/>
      <c r="S254" s="4"/>
    </row>
    <row r="255" spans="1:19" s="31" customFormat="1" ht="20.25" customHeight="1">
      <c r="A255" s="688"/>
      <c r="B255" s="688"/>
      <c r="C255" s="688"/>
      <c r="D255" s="688"/>
      <c r="E255" s="688"/>
      <c r="F255" s="688"/>
      <c r="G255" s="688"/>
      <c r="H255" s="688"/>
      <c r="I255" s="688"/>
      <c r="J255" s="126"/>
      <c r="K255" s="121"/>
      <c r="L255" s="142"/>
      <c r="M255" s="265"/>
      <c r="N255" s="265"/>
      <c r="O255" s="126"/>
      <c r="P255" s="126"/>
      <c r="Q255" s="126"/>
      <c r="R255" s="126"/>
      <c r="S255" s="4"/>
    </row>
    <row r="256" spans="1:19" s="31" customFormat="1" ht="16.5" customHeight="1">
      <c r="A256" s="36"/>
      <c r="B256" s="193"/>
      <c r="C256" s="193"/>
      <c r="D256" s="194"/>
      <c r="E256" s="36"/>
      <c r="F256" s="36"/>
      <c r="G256" s="36"/>
      <c r="H256" s="36"/>
      <c r="I256" s="36"/>
      <c r="J256" s="53"/>
      <c r="K256" s="122"/>
      <c r="L256" s="105"/>
      <c r="M256" s="105"/>
      <c r="N256" s="105"/>
      <c r="O256" s="53"/>
      <c r="P256" s="53"/>
      <c r="Q256" s="53"/>
      <c r="R256" s="53"/>
      <c r="S256" s="4"/>
    </row>
    <row r="257" spans="1:19" s="31" customFormat="1" ht="16.5" customHeight="1">
      <c r="A257" s="53"/>
      <c r="B257" s="685" t="str">
        <f>IF(A271=10+'общие сведения'!F66,"Экспертное заключение ГОТОВО к печати","ЭЗ не готово к печати")</f>
        <v>ЭЗ не готово к печати</v>
      </c>
      <c r="C257" s="685"/>
      <c r="D257" s="685"/>
      <c r="E257" s="685"/>
      <c r="F257" s="685"/>
      <c r="G257" s="685"/>
      <c r="H257" s="685"/>
      <c r="I257" s="685"/>
      <c r="J257" s="53"/>
      <c r="K257" s="126"/>
      <c r="L257" s="126"/>
      <c r="M257" s="126"/>
      <c r="N257" s="126"/>
      <c r="O257" s="53"/>
      <c r="P257" s="53"/>
      <c r="Q257" s="53"/>
      <c r="R257" s="53"/>
      <c r="S257" s="4"/>
    </row>
    <row r="258" spans="1:19" s="31" customFormat="1" ht="15">
      <c r="A258" s="272">
        <f>IF(F258=" + ",1,0)</f>
        <v>0</v>
      </c>
      <c r="B258" s="689" t="s">
        <v>128</v>
      </c>
      <c r="C258" s="689"/>
      <c r="D258" s="689"/>
      <c r="E258" s="273"/>
      <c r="F258" s="299" t="str">
        <f>IF(D9&lt;&gt;""," + ","не заполнено")</f>
        <v>не заполнено</v>
      </c>
      <c r="G258" s="274"/>
      <c r="H258" s="273"/>
      <c r="I258" s="273"/>
      <c r="J258" s="53"/>
      <c r="K258" s="125"/>
      <c r="L258" s="125"/>
      <c r="M258" s="125"/>
      <c r="N258" s="125"/>
      <c r="O258" s="53"/>
      <c r="P258" s="54"/>
      <c r="Q258" s="53"/>
      <c r="R258" s="53"/>
      <c r="S258" s="4"/>
    </row>
    <row r="259" spans="1:19" s="31" customFormat="1" ht="15">
      <c r="A259" s="272">
        <f aca="true" t="shared" si="1" ref="A259:A270">IF(F259=" + ",1,0)</f>
        <v>0</v>
      </c>
      <c r="B259" s="684" t="s">
        <v>212</v>
      </c>
      <c r="C259" s="684"/>
      <c r="D259" s="684"/>
      <c r="E259" s="276"/>
      <c r="F259" s="299" t="str">
        <f>IF(C10&lt;&gt;""," + ","не заполнено")</f>
        <v>не заполнено</v>
      </c>
      <c r="G259" s="278"/>
      <c r="H259" s="276"/>
      <c r="I259" s="276"/>
      <c r="J259" s="53"/>
      <c r="K259" s="125"/>
      <c r="L259" s="125"/>
      <c r="M259" s="125"/>
      <c r="N259" s="125"/>
      <c r="O259" s="53"/>
      <c r="P259" s="54"/>
      <c r="Q259" s="53"/>
      <c r="R259" s="53"/>
      <c r="S259" s="4"/>
    </row>
    <row r="260" spans="1:19" s="31" customFormat="1" ht="15.75" customHeight="1">
      <c r="A260" s="272">
        <f t="shared" si="1"/>
        <v>0</v>
      </c>
      <c r="B260" s="684" t="s">
        <v>213</v>
      </c>
      <c r="C260" s="684"/>
      <c r="D260" s="684"/>
      <c r="E260" s="276"/>
      <c r="F260" s="299" t="str">
        <f>IF(C12&lt;&gt;""," + ","не заполнено")</f>
        <v>не заполнено</v>
      </c>
      <c r="G260" s="278"/>
      <c r="H260" s="276"/>
      <c r="I260" s="276"/>
      <c r="J260" s="123"/>
      <c r="K260" s="125"/>
      <c r="L260" s="125"/>
      <c r="M260" s="125"/>
      <c r="N260" s="125"/>
      <c r="O260" s="123"/>
      <c r="P260" s="123"/>
      <c r="Q260" s="123"/>
      <c r="R260" s="123"/>
      <c r="S260" s="4"/>
    </row>
    <row r="261" spans="1:19" s="31" customFormat="1" ht="15">
      <c r="A261" s="272">
        <f t="shared" si="1"/>
        <v>0</v>
      </c>
      <c r="B261" s="684" t="s">
        <v>129</v>
      </c>
      <c r="C261" s="684"/>
      <c r="D261" s="684"/>
      <c r="E261" s="277"/>
      <c r="F261" s="299" t="str">
        <f>IF(G13&lt;&gt;""," + ","не заполнено")</f>
        <v>не заполнено</v>
      </c>
      <c r="G261" s="278"/>
      <c r="H261" s="277"/>
      <c r="I261" s="277"/>
      <c r="K261" s="125"/>
      <c r="L261" s="125"/>
      <c r="M261" s="125"/>
      <c r="N261" s="125"/>
      <c r="P261" s="4"/>
      <c r="Q261" s="4"/>
      <c r="R261" s="4"/>
      <c r="S261" s="4"/>
    </row>
    <row r="262" spans="1:19" s="31" customFormat="1" ht="15.75">
      <c r="A262" s="272">
        <f t="shared" si="1"/>
        <v>0</v>
      </c>
      <c r="B262" s="684" t="s">
        <v>225</v>
      </c>
      <c r="C262" s="684"/>
      <c r="D262" s="684"/>
      <c r="E262" s="277"/>
      <c r="F262" s="298" t="str">
        <f>IF(D14&lt;&gt;""," + ","не заполнено")</f>
        <v>не заполнено</v>
      </c>
      <c r="G262" s="278"/>
      <c r="H262" s="277"/>
      <c r="I262" s="277"/>
      <c r="K262" s="123"/>
      <c r="L262" s="123"/>
      <c r="M262" s="123"/>
      <c r="N262" s="123"/>
      <c r="P262" s="4"/>
      <c r="Q262" s="4"/>
      <c r="R262" s="4"/>
      <c r="S262" s="4"/>
    </row>
    <row r="263" spans="1:14" ht="15">
      <c r="A263" s="272">
        <f t="shared" si="1"/>
        <v>0</v>
      </c>
      <c r="B263" s="684" t="s">
        <v>226</v>
      </c>
      <c r="C263" s="684"/>
      <c r="D263" s="684"/>
      <c r="E263" s="279"/>
      <c r="F263" s="298" t="str">
        <f>IF(E15&lt;&gt;""," + ","не заполнено")</f>
        <v>не заполнено</v>
      </c>
      <c r="G263" s="280"/>
      <c r="H263" s="277"/>
      <c r="I263" s="277"/>
      <c r="K263" s="206"/>
      <c r="L263" s="206"/>
      <c r="M263" s="206"/>
      <c r="N263" s="105"/>
    </row>
    <row r="264" spans="1:14" ht="15">
      <c r="A264" s="272">
        <f t="shared" si="1"/>
        <v>0</v>
      </c>
      <c r="B264" s="684" t="s">
        <v>227</v>
      </c>
      <c r="C264" s="684"/>
      <c r="D264" s="684"/>
      <c r="E264" s="281"/>
      <c r="F264" s="298" t="str">
        <f>IF(I15&lt;&gt;""," + ",IF(E15="нет"," + ","не заполнено"))</f>
        <v>не заполнено</v>
      </c>
      <c r="G264" s="280"/>
      <c r="H264" s="281"/>
      <c r="I264" s="282"/>
      <c r="K264" s="206"/>
      <c r="L264" s="206"/>
      <c r="M264" s="206"/>
      <c r="N264" s="105"/>
    </row>
    <row r="265" spans="1:9" ht="15">
      <c r="A265" s="272">
        <f t="shared" si="1"/>
        <v>0</v>
      </c>
      <c r="B265" s="684" t="s">
        <v>130</v>
      </c>
      <c r="C265" s="684"/>
      <c r="D265" s="684"/>
      <c r="E265" s="281"/>
      <c r="F265" s="298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265" s="280"/>
      <c r="H265" s="283"/>
      <c r="I265" s="283"/>
    </row>
    <row r="266" spans="1:9" ht="15">
      <c r="A266" s="272">
        <f t="shared" si="1"/>
        <v>0</v>
      </c>
      <c r="B266" s="684" t="s">
        <v>376</v>
      </c>
      <c r="C266" s="684"/>
      <c r="D266" s="684"/>
      <c r="E266" s="280"/>
      <c r="F266" s="298" t="str">
        <f>IF(AND(F236&lt;&gt;"нет данных",F236&lt;&gt;"")," + ","не заполнено")</f>
        <v>не заполнено</v>
      </c>
      <c r="G266" s="280"/>
      <c r="H266" s="280"/>
      <c r="I266" s="280"/>
    </row>
    <row r="267" spans="1:9" ht="15">
      <c r="A267" s="272">
        <f t="shared" si="1"/>
        <v>0</v>
      </c>
      <c r="B267" s="684" t="s">
        <v>214</v>
      </c>
      <c r="C267" s="684"/>
      <c r="D267" s="684"/>
      <c r="E267" s="275" t="s">
        <v>377</v>
      </c>
      <c r="F267" s="298" t="str">
        <f>IF(AND(F238&lt;&gt;"нет данных",F238&lt;&gt;"")," + ","не заполнено")</f>
        <v>не заполнено</v>
      </c>
      <c r="G267" s="280"/>
      <c r="H267" s="280"/>
      <c r="I267" s="280"/>
    </row>
    <row r="268" spans="1:17" ht="15">
      <c r="A268" s="272">
        <f t="shared" si="1"/>
        <v>0</v>
      </c>
      <c r="B268" s="284"/>
      <c r="C268" s="285"/>
      <c r="D268" s="285"/>
      <c r="E268" s="275" t="s">
        <v>378</v>
      </c>
      <c r="F268" s="298" t="str">
        <f>IF(F240&lt;&gt;""," + ",IF('общие сведения'!F66&gt;1,"не заполнено"," - "))</f>
        <v> - </v>
      </c>
      <c r="G268" s="280"/>
      <c r="H268" s="280"/>
      <c r="I268" s="280"/>
      <c r="Q268" s="705"/>
    </row>
    <row r="269" spans="1:17" ht="15">
      <c r="A269" s="272">
        <f t="shared" si="1"/>
        <v>0</v>
      </c>
      <c r="B269" s="284"/>
      <c r="C269" s="285"/>
      <c r="D269" s="285"/>
      <c r="E269" s="275" t="s">
        <v>379</v>
      </c>
      <c r="F269" s="298" t="str">
        <f>IF(F242&lt;&gt;""," + ",IF('общие сведения'!F66&gt;2,"Ошибка! Введите ФИО 3-го эксперта"," - "))</f>
        <v> - </v>
      </c>
      <c r="G269" s="280"/>
      <c r="H269" s="280"/>
      <c r="I269" s="280"/>
      <c r="Q269" s="705"/>
    </row>
    <row r="270" spans="1:9" ht="15">
      <c r="A270" s="272">
        <f t="shared" si="1"/>
        <v>0</v>
      </c>
      <c r="B270" s="710" t="s">
        <v>380</v>
      </c>
      <c r="C270" s="710"/>
      <c r="D270" s="710"/>
      <c r="E270" s="710"/>
      <c r="F270" s="277" t="str">
        <f>IF(vsego&lt;&gt;""," + ","не заполнено - подсчет автоматический")</f>
        <v>не заполнено - подсчет автоматический</v>
      </c>
      <c r="G270" s="280"/>
      <c r="H270" s="280"/>
      <c r="I270" s="280"/>
    </row>
    <row r="271" spans="1:9" ht="15">
      <c r="A271" s="272">
        <f>SUM(A258:A270)</f>
        <v>0</v>
      </c>
      <c r="B271" s="286"/>
      <c r="C271" s="287"/>
      <c r="D271" s="287"/>
      <c r="E271" s="288"/>
      <c r="F271" s="288"/>
      <c r="G271" s="288"/>
      <c r="H271" s="288"/>
      <c r="I271" s="288"/>
    </row>
    <row r="272" spans="1:9" ht="15.75" thickBot="1">
      <c r="A272" s="427"/>
      <c r="B272" s="289"/>
      <c r="C272" s="290"/>
      <c r="D272" s="290"/>
      <c r="E272" s="291"/>
      <c r="F272" s="291"/>
      <c r="G272" s="291"/>
      <c r="H272" s="291"/>
      <c r="I272" s="291"/>
    </row>
    <row r="273" spans="1:9" ht="19.5" thickBot="1">
      <c r="A273" s="292"/>
      <c r="B273" s="711" t="s">
        <v>381</v>
      </c>
      <c r="C273" s="712"/>
      <c r="D273" s="712"/>
      <c r="E273" s="712"/>
      <c r="F273" s="712"/>
      <c r="G273" s="712"/>
      <c r="H273" s="712"/>
      <c r="I273" s="713"/>
    </row>
    <row r="274" spans="2:9" ht="5.25" customHeight="1" thickBot="1">
      <c r="B274" s="293"/>
      <c r="C274" s="293"/>
      <c r="D274" s="294"/>
      <c r="E274" s="294"/>
      <c r="F274" s="294"/>
      <c r="G274" s="294"/>
      <c r="H274" s="294"/>
      <c r="I274" s="294"/>
    </row>
    <row r="275" spans="1:9" ht="16.5" thickBot="1">
      <c r="A275" s="295"/>
      <c r="B275" s="711" t="s">
        <v>382</v>
      </c>
      <c r="C275" s="712"/>
      <c r="D275" s="712"/>
      <c r="E275" s="712"/>
      <c r="F275" s="712"/>
      <c r="G275" s="712"/>
      <c r="H275" s="712"/>
      <c r="I275" s="713"/>
    </row>
    <row r="276" spans="2:9" ht="4.5" customHeight="1">
      <c r="B276" s="293"/>
      <c r="C276" s="293"/>
      <c r="D276" s="294"/>
      <c r="E276" s="294"/>
      <c r="F276" s="294"/>
      <c r="G276" s="294"/>
      <c r="H276" s="294"/>
      <c r="I276" s="294"/>
    </row>
    <row r="277" spans="2:9" ht="15">
      <c r="B277" s="708">
        <f>IF(B257="Экспертное заключение ГОТОВО к печати"," Печать ЭЗ: меню Файл-Печать   или    комбинация клавиш  CTRL+P. ","")</f>
      </c>
      <c r="C277" s="708"/>
      <c r="D277" s="708"/>
      <c r="E277" s="708"/>
      <c r="F277" s="708"/>
      <c r="G277" s="708"/>
      <c r="H277" s="708"/>
      <c r="I277" s="708"/>
    </row>
    <row r="278" spans="2:9" ht="15">
      <c r="B278" s="296"/>
      <c r="C278" s="709" t="s">
        <v>383</v>
      </c>
      <c r="D278" s="709"/>
      <c r="E278" s="709"/>
      <c r="F278" s="709"/>
      <c r="G278" s="709"/>
      <c r="H278" s="709"/>
      <c r="I278" s="709"/>
    </row>
    <row r="279" spans="2:9" ht="15">
      <c r="B279" s="297"/>
      <c r="C279" s="709"/>
      <c r="D279" s="709"/>
      <c r="E279" s="709"/>
      <c r="F279" s="709"/>
      <c r="G279" s="709"/>
      <c r="H279" s="709"/>
      <c r="I279" s="709"/>
    </row>
  </sheetData>
  <sheetProtection password="CF6E" sheet="1" objects="1" scenarios="1"/>
  <mergeCells count="356">
    <mergeCell ref="H145:I145"/>
    <mergeCell ref="A146:A148"/>
    <mergeCell ref="B146:C148"/>
    <mergeCell ref="D146:D148"/>
    <mergeCell ref="F146:G146"/>
    <mergeCell ref="A143:A145"/>
    <mergeCell ref="F145:G145"/>
    <mergeCell ref="B131:C136"/>
    <mergeCell ref="H146:I146"/>
    <mergeCell ref="E147:E148"/>
    <mergeCell ref="F147:G148"/>
    <mergeCell ref="H147:I148"/>
    <mergeCell ref="D129:D136"/>
    <mergeCell ref="B143:C145"/>
    <mergeCell ref="D143:D145"/>
    <mergeCell ref="E143:I143"/>
    <mergeCell ref="E144:I144"/>
    <mergeCell ref="F187:I187"/>
    <mergeCell ref="D186:E188"/>
    <mergeCell ref="F192:F193"/>
    <mergeCell ref="H219:I220"/>
    <mergeCell ref="H209:I209"/>
    <mergeCell ref="H210:I211"/>
    <mergeCell ref="H212:I212"/>
    <mergeCell ref="F213:G214"/>
    <mergeCell ref="F212:G212"/>
    <mergeCell ref="I201:I202"/>
    <mergeCell ref="H215:I215"/>
    <mergeCell ref="B189:I190"/>
    <mergeCell ref="E207:I207"/>
    <mergeCell ref="E210:E211"/>
    <mergeCell ref="D212:D214"/>
    <mergeCell ref="H192:H193"/>
    <mergeCell ref="I192:I193"/>
    <mergeCell ref="D209:D211"/>
    <mergeCell ref="H213:I214"/>
    <mergeCell ref="B277:I277"/>
    <mergeCell ref="C278:I279"/>
    <mergeCell ref="B270:E270"/>
    <mergeCell ref="B273:I273"/>
    <mergeCell ref="B275:I275"/>
    <mergeCell ref="H221:I221"/>
    <mergeCell ref="B265:D265"/>
    <mergeCell ref="B266:D266"/>
    <mergeCell ref="A197:A201"/>
    <mergeCell ref="B197:C202"/>
    <mergeCell ref="D197:E202"/>
    <mergeCell ref="B263:D263"/>
    <mergeCell ref="B264:D264"/>
    <mergeCell ref="E206:I206"/>
    <mergeCell ref="H216:I217"/>
    <mergeCell ref="H218:I218"/>
    <mergeCell ref="A162:A164"/>
    <mergeCell ref="A160:A161"/>
    <mergeCell ref="B170:C172"/>
    <mergeCell ref="B173:C175"/>
    <mergeCell ref="A165:A169"/>
    <mergeCell ref="A170:A172"/>
    <mergeCell ref="Q268:Q269"/>
    <mergeCell ref="A191:A193"/>
    <mergeCell ref="A189:A190"/>
    <mergeCell ref="B186:C188"/>
    <mergeCell ref="B267:D267"/>
    <mergeCell ref="F210:G211"/>
    <mergeCell ref="F209:G209"/>
    <mergeCell ref="B244:E244"/>
    <mergeCell ref="E213:E214"/>
    <mergeCell ref="D206:D208"/>
    <mergeCell ref="B150:C150"/>
    <mergeCell ref="B152:I153"/>
    <mergeCell ref="F171:F172"/>
    <mergeCell ref="H171:H172"/>
    <mergeCell ref="D173:E175"/>
    <mergeCell ref="G174:G175"/>
    <mergeCell ref="F174:F175"/>
    <mergeCell ref="D170:E172"/>
    <mergeCell ref="H222:I223"/>
    <mergeCell ref="B246:I246"/>
    <mergeCell ref="B247:I247"/>
    <mergeCell ref="F237:I237"/>
    <mergeCell ref="F239:I239"/>
    <mergeCell ref="F241:I241"/>
    <mergeCell ref="F243:I243"/>
    <mergeCell ref="A235:C236"/>
    <mergeCell ref="F226:H226"/>
    <mergeCell ref="B226:E226"/>
    <mergeCell ref="B262:D262"/>
    <mergeCell ref="B257:I257"/>
    <mergeCell ref="B259:D259"/>
    <mergeCell ref="F250:I250"/>
    <mergeCell ref="A252:I255"/>
    <mergeCell ref="B258:D258"/>
    <mergeCell ref="D250:E250"/>
    <mergeCell ref="B260:D260"/>
    <mergeCell ref="B261:D261"/>
    <mergeCell ref="I141:I142"/>
    <mergeCell ref="D157:D159"/>
    <mergeCell ref="H158:H159"/>
    <mergeCell ref="F163:I163"/>
    <mergeCell ref="F162:I162"/>
    <mergeCell ref="I158:I159"/>
    <mergeCell ref="E154:I154"/>
    <mergeCell ref="E155:I155"/>
    <mergeCell ref="H141:H142"/>
    <mergeCell ref="E141:E142"/>
    <mergeCell ref="A157:A159"/>
    <mergeCell ref="B157:C159"/>
    <mergeCell ref="F168:F169"/>
    <mergeCell ref="B160:I161"/>
    <mergeCell ref="B140:C142"/>
    <mergeCell ref="B137:C139"/>
    <mergeCell ref="D162:E164"/>
    <mergeCell ref="F158:F159"/>
    <mergeCell ref="G158:G159"/>
    <mergeCell ref="E137:I137"/>
    <mergeCell ref="D137:D139"/>
    <mergeCell ref="D140:D142"/>
    <mergeCell ref="G201:G202"/>
    <mergeCell ref="F201:F202"/>
    <mergeCell ref="F186:I186"/>
    <mergeCell ref="F141:F142"/>
    <mergeCell ref="G141:G142"/>
    <mergeCell ref="I168:I169"/>
    <mergeCell ref="E158:E159"/>
    <mergeCell ref="E138:I138"/>
    <mergeCell ref="A87:A98"/>
    <mergeCell ref="A67:A77"/>
    <mergeCell ref="A62:A64"/>
    <mergeCell ref="A78:A86"/>
    <mergeCell ref="A65:A66"/>
    <mergeCell ref="E135:E136"/>
    <mergeCell ref="A126:A128"/>
    <mergeCell ref="B126:C128"/>
    <mergeCell ref="D126:D128"/>
    <mergeCell ref="E126:I126"/>
    <mergeCell ref="F76:F77"/>
    <mergeCell ref="D87:D98"/>
    <mergeCell ref="B96:C96"/>
    <mergeCell ref="I76:I77"/>
    <mergeCell ref="E87:E96"/>
    <mergeCell ref="E85:E86"/>
    <mergeCell ref="I97:I98"/>
    <mergeCell ref="F97:F98"/>
    <mergeCell ref="G97:G98"/>
    <mergeCell ref="E97:E98"/>
    <mergeCell ref="G106:G107"/>
    <mergeCell ref="F106:F107"/>
    <mergeCell ref="G104:G105"/>
    <mergeCell ref="E76:E77"/>
    <mergeCell ref="G76:G77"/>
    <mergeCell ref="I85:I86"/>
    <mergeCell ref="F85:F86"/>
    <mergeCell ref="G85:G86"/>
    <mergeCell ref="H85:H86"/>
    <mergeCell ref="H76:H77"/>
    <mergeCell ref="D108:E110"/>
    <mergeCell ref="E99:E105"/>
    <mergeCell ref="D111:E114"/>
    <mergeCell ref="H106:H107"/>
    <mergeCell ref="H110:I110"/>
    <mergeCell ref="F92:F93"/>
    <mergeCell ref="G92:G93"/>
    <mergeCell ref="H92:H93"/>
    <mergeCell ref="I106:I107"/>
    <mergeCell ref="H97:H98"/>
    <mergeCell ref="E124:E125"/>
    <mergeCell ref="D115:D117"/>
    <mergeCell ref="D78:D86"/>
    <mergeCell ref="B67:C77"/>
    <mergeCell ref="D67:D77"/>
    <mergeCell ref="E67:E74"/>
    <mergeCell ref="E118:E123"/>
    <mergeCell ref="E115:I115"/>
    <mergeCell ref="E116:I116"/>
    <mergeCell ref="D99:D107"/>
    <mergeCell ref="B62:C64"/>
    <mergeCell ref="B55:I56"/>
    <mergeCell ref="B115:C117"/>
    <mergeCell ref="A118:A125"/>
    <mergeCell ref="B118:C125"/>
    <mergeCell ref="E129:E134"/>
    <mergeCell ref="A129:A136"/>
    <mergeCell ref="B129:C130"/>
    <mergeCell ref="A115:A117"/>
    <mergeCell ref="D118:D125"/>
    <mergeCell ref="A26:A32"/>
    <mergeCell ref="A33:A36"/>
    <mergeCell ref="A45:A48"/>
    <mergeCell ref="A37:A40"/>
    <mergeCell ref="A41:A44"/>
    <mergeCell ref="H73:H74"/>
    <mergeCell ref="H41:H44"/>
    <mergeCell ref="G37:G40"/>
    <mergeCell ref="H37:H40"/>
    <mergeCell ref="B65:I66"/>
    <mergeCell ref="L28:M28"/>
    <mergeCell ref="H29:H30"/>
    <mergeCell ref="G33:G36"/>
    <mergeCell ref="E63:I63"/>
    <mergeCell ref="I37:I40"/>
    <mergeCell ref="B41:F44"/>
    <mergeCell ref="G41:G44"/>
    <mergeCell ref="I45:I48"/>
    <mergeCell ref="E62:I62"/>
    <mergeCell ref="D62:D64"/>
    <mergeCell ref="B37:F40"/>
    <mergeCell ref="F73:F74"/>
    <mergeCell ref="E78:E84"/>
    <mergeCell ref="B78:C86"/>
    <mergeCell ref="H83:H84"/>
    <mergeCell ref="G73:G74"/>
    <mergeCell ref="H49:H52"/>
    <mergeCell ref="G49:G52"/>
    <mergeCell ref="B45:F48"/>
    <mergeCell ref="B49:F52"/>
    <mergeCell ref="A108:A110"/>
    <mergeCell ref="B111:C114"/>
    <mergeCell ref="A111:A114"/>
    <mergeCell ref="B108:C110"/>
    <mergeCell ref="H104:H105"/>
    <mergeCell ref="F83:F84"/>
    <mergeCell ref="G83:G84"/>
    <mergeCell ref="F108:I108"/>
    <mergeCell ref="F109:I109"/>
    <mergeCell ref="F110:G110"/>
    <mergeCell ref="I41:I44"/>
    <mergeCell ref="B54:I54"/>
    <mergeCell ref="A99:A107"/>
    <mergeCell ref="B99:C107"/>
    <mergeCell ref="E106:E107"/>
    <mergeCell ref="F104:F105"/>
    <mergeCell ref="A49:A52"/>
    <mergeCell ref="I49:I52"/>
    <mergeCell ref="H45:H48"/>
    <mergeCell ref="G45:G48"/>
    <mergeCell ref="I33:I36"/>
    <mergeCell ref="E15:F15"/>
    <mergeCell ref="G15:H15"/>
    <mergeCell ref="G28:I28"/>
    <mergeCell ref="B33:F36"/>
    <mergeCell ref="H33:H36"/>
    <mergeCell ref="B26:F27"/>
    <mergeCell ref="B20:I20"/>
    <mergeCell ref="B28:F32"/>
    <mergeCell ref="I29:I30"/>
    <mergeCell ref="G26:I26"/>
    <mergeCell ref="G27:I27"/>
    <mergeCell ref="B21:I22"/>
    <mergeCell ref="A2:I2"/>
    <mergeCell ref="A18:I18"/>
    <mergeCell ref="D9:I9"/>
    <mergeCell ref="E16:F16"/>
    <mergeCell ref="A16:D16"/>
    <mergeCell ref="A9:C9"/>
    <mergeCell ref="A14:C14"/>
    <mergeCell ref="B23:I24"/>
    <mergeCell ref="C12:I12"/>
    <mergeCell ref="A10:B10"/>
    <mergeCell ref="G13:I13"/>
    <mergeCell ref="A12:B12"/>
    <mergeCell ref="D13:F13"/>
    <mergeCell ref="C10:I11"/>
    <mergeCell ref="A15:D15"/>
    <mergeCell ref="A13:C13"/>
    <mergeCell ref="G124:G125"/>
    <mergeCell ref="H124:H125"/>
    <mergeCell ref="F124:F125"/>
    <mergeCell ref="H135:H136"/>
    <mergeCell ref="G135:G136"/>
    <mergeCell ref="F135:F136"/>
    <mergeCell ref="F131:I131"/>
    <mergeCell ref="I135:I136"/>
    <mergeCell ref="I124:I125"/>
    <mergeCell ref="E127:I127"/>
    <mergeCell ref="A206:A208"/>
    <mergeCell ref="G192:G193"/>
    <mergeCell ref="G168:G169"/>
    <mergeCell ref="F204:F205"/>
    <mergeCell ref="D194:E196"/>
    <mergeCell ref="F195:F196"/>
    <mergeCell ref="A203:A205"/>
    <mergeCell ref="A186:A188"/>
    <mergeCell ref="B177:C177"/>
    <mergeCell ref="A173:A175"/>
    <mergeCell ref="I174:I175"/>
    <mergeCell ref="B178:I178"/>
    <mergeCell ref="I204:I205"/>
    <mergeCell ref="D203:E205"/>
    <mergeCell ref="A137:A139"/>
    <mergeCell ref="A140:A142"/>
    <mergeCell ref="A154:A156"/>
    <mergeCell ref="B154:C156"/>
    <mergeCell ref="A152:A153"/>
    <mergeCell ref="D154:D156"/>
    <mergeCell ref="B230:G230"/>
    <mergeCell ref="B162:C164"/>
    <mergeCell ref="B165:C169"/>
    <mergeCell ref="G171:G172"/>
    <mergeCell ref="B191:C193"/>
    <mergeCell ref="B181:I182"/>
    <mergeCell ref="D191:E193"/>
    <mergeCell ref="H174:H175"/>
    <mergeCell ref="H168:H169"/>
    <mergeCell ref="H208:I208"/>
    <mergeCell ref="F111:G112"/>
    <mergeCell ref="H111:I112"/>
    <mergeCell ref="F113:G114"/>
    <mergeCell ref="H113:I114"/>
    <mergeCell ref="B227:E227"/>
    <mergeCell ref="B228:E228"/>
    <mergeCell ref="D165:E169"/>
    <mergeCell ref="F208:G208"/>
    <mergeCell ref="B179:I180"/>
    <mergeCell ref="I171:I172"/>
    <mergeCell ref="G204:G205"/>
    <mergeCell ref="H201:H202"/>
    <mergeCell ref="H204:H205"/>
    <mergeCell ref="G195:G196"/>
    <mergeCell ref="A3:I5"/>
    <mergeCell ref="B183:I184"/>
    <mergeCell ref="B57:I58"/>
    <mergeCell ref="B59:I60"/>
    <mergeCell ref="I93:I94"/>
    <mergeCell ref="B87:C94"/>
    <mergeCell ref="I195:I196"/>
    <mergeCell ref="F197:F199"/>
    <mergeCell ref="G197:G199"/>
    <mergeCell ref="H197:H199"/>
    <mergeCell ref="I197:I200"/>
    <mergeCell ref="H195:H196"/>
    <mergeCell ref="A215:A217"/>
    <mergeCell ref="B215:C217"/>
    <mergeCell ref="A194:A196"/>
    <mergeCell ref="B194:C196"/>
    <mergeCell ref="A212:A214"/>
    <mergeCell ref="B212:C214"/>
    <mergeCell ref="A209:A211"/>
    <mergeCell ref="B209:C211"/>
    <mergeCell ref="B203:C205"/>
    <mergeCell ref="B206:C208"/>
    <mergeCell ref="D215:D217"/>
    <mergeCell ref="F215:G215"/>
    <mergeCell ref="E216:E217"/>
    <mergeCell ref="F216:G217"/>
    <mergeCell ref="A218:A220"/>
    <mergeCell ref="B218:C220"/>
    <mergeCell ref="D218:D220"/>
    <mergeCell ref="F218:G218"/>
    <mergeCell ref="E219:E220"/>
    <mergeCell ref="F219:G220"/>
    <mergeCell ref="A221:A223"/>
    <mergeCell ref="B221:C223"/>
    <mergeCell ref="D221:D223"/>
    <mergeCell ref="F221:G221"/>
    <mergeCell ref="E222:E223"/>
    <mergeCell ref="F222:G223"/>
  </mergeCells>
  <conditionalFormatting sqref="B246:I248">
    <cfRule type="cellIs" priority="2" dxfId="26" operator="equal" stopIfTrue="1">
      <formula>" "</formula>
    </cfRule>
  </conditionalFormatting>
  <conditionalFormatting sqref="G244:I244 E236:E243">
    <cfRule type="cellIs" priority="3" dxfId="27" operator="notEqual" stopIfTrue="1">
      <formula>"« __ » ___________  20__ г."</formula>
    </cfRule>
  </conditionalFormatting>
  <conditionalFormatting sqref="E232">
    <cfRule type="cellIs" priority="4" dxfId="28" operator="equal" stopIfTrue="1">
      <formula>"уточните должность"</formula>
    </cfRule>
  </conditionalFormatting>
  <conditionalFormatting sqref="F236 F238 F240 F242">
    <cfRule type="cellIs" priority="5" dxfId="28" operator="equal" stopIfTrue="1">
      <formula>"нет данных"</formula>
    </cfRule>
  </conditionalFormatting>
  <conditionalFormatting sqref="B257:I257">
    <cfRule type="cellIs" priority="6" dxfId="29" operator="equal" stopIfTrue="1">
      <formula>"ЭЗ не готово к печати"</formula>
    </cfRule>
    <cfRule type="cellIs" priority="7" dxfId="30" operator="equal" stopIfTrue="1">
      <formula>"Экспертное заключение ГОТОВО к печати"</formula>
    </cfRule>
  </conditionalFormatting>
  <conditionalFormatting sqref="F258:F270">
    <cfRule type="cellIs" priority="8" dxfId="27" operator="equal" stopIfTrue="1">
      <formula>" + "</formula>
    </cfRule>
  </conditionalFormatting>
  <conditionalFormatting sqref="G33:G52">
    <cfRule type="cellIs" priority="1" dxfId="29" operator="equal" stopIfTrue="1">
      <formula>"ОШИБКА!"</formula>
    </cfRule>
  </conditionalFormatting>
  <dataValidations count="27">
    <dataValidation type="whole" allowBlank="1" showInputMessage="1" showErrorMessage="1" sqref="K253">
      <formula1>1</formula1>
      <formula2>31</formula2>
    </dataValidation>
    <dataValidation type="list" allowBlank="1" showInputMessage="1" showErrorMessage="1" sqref="M253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анные на листе &#10;&quot;Общие сведения&quot;" sqref="G244:I244 A244:B244 E233:E234 G236:I236 G238:I238 G240:I240 F236:F243 F249:F250 G242:I242"/>
    <dataValidation allowBlank="1" showInputMessage="1" showErrorMessage="1" promptTitle="Внимание!" prompt="Введите должность на листе&#10;&quot;Общие сведения&quot;&#10;" sqref="E23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30"/>
    <dataValidation type="list" allowBlank="1" showInputMessage="1" showErrorMessage="1" sqref="H219:I220 H216:I217 H213:I214 H210:I211 H222:I223 H192:H193 H201:H202 H195:H196 H204:H205 G158 G171 G168:G169 G174">
      <formula1>"100, "</formula1>
    </dataValidation>
    <dataValidation type="list" allowBlank="1" showInputMessage="1" showErrorMessage="1" sqref="F219:G220 F216:G217 F213:G214 F210:G211 F222:G223 G192:G193 G201:G202 G195:G196 G204:G205 F158">
      <formula1>"50, "</formula1>
    </dataValidation>
    <dataValidation type="list" allowBlank="1" showInputMessage="1" showErrorMessage="1" sqref="I204:I205 I201:I202 I192:I193 I195:I196">
      <formula1>"150, "</formula1>
    </dataValidation>
    <dataValidation type="list" allowBlank="1" showInputMessage="1" showErrorMessage="1" sqref="H174 H171 H168 H158">
      <formula1>"200, "</formula1>
    </dataValidation>
    <dataValidation type="list" allowBlank="1" showInputMessage="1" showErrorMessage="1" sqref="I174 I171 I168 I158">
      <formula1>"300, "</formula1>
    </dataValidation>
    <dataValidation type="list" allowBlank="1" showInputMessage="1" showErrorMessage="1" sqref="F141">
      <formula1>"10, "</formula1>
    </dataValidation>
    <dataValidation type="list" allowBlank="1" showInputMessage="1" showErrorMessage="1" sqref="G141:H141">
      <formula1>"20, "</formula1>
    </dataValidation>
    <dataValidation type="list" allowBlank="1" showInputMessage="1" showErrorMessage="1" sqref="F135:F136 F106:F107 F124:F125 F85:F86 F97:F98 F76:F77">
      <formula1>"10, 20, 30, "</formula1>
    </dataValidation>
    <dataValidation type="list" allowBlank="1" showInputMessage="1" showErrorMessage="1" sqref="G135:G136">
      <formula1>"20, 30, 50, "</formula1>
    </dataValidation>
    <dataValidation type="list" allowBlank="1" showInputMessage="1" showErrorMessage="1" sqref="G124:G125 G106:G107 G76:G77 G85:G86 G97:G98">
      <formula1>"30, 40, 50, "</formula1>
    </dataValidation>
    <dataValidation type="list" allowBlank="1" showInputMessage="1" showErrorMessage="1" sqref="H124 H85 H106 H76 H97">
      <formula1>"50, 60, 70, "</formula1>
    </dataValidation>
    <dataValidation type="list" allowBlank="1" showInputMessage="1" showErrorMessage="1" sqref="I76 I106 I85 I97">
      <formula1>"70, 80, 90, 100, "</formula1>
    </dataValidation>
    <dataValidation type="list" allowBlank="1" showInputMessage="1" showErrorMessage="1" sqref="H33:H52">
      <formula1>"10, 20, 30, 40, 50, "</formula1>
    </dataValidation>
    <dataValidation type="list" allowBlank="1" showInputMessage="1" showErrorMessage="1" sqref="I33:I52">
      <formula1>"60, 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I124:I125">
      <formula1>"80, 90, 100, "</formula1>
    </dataValidation>
    <dataValidation type="list" allowBlank="1" showInputMessage="1" showErrorMessage="1" sqref="I141:I142">
      <formula1>"10,20,30,40,50,60,70,80,90,100, 110,120,130,140,150,160,170,180,190,200, "</formula1>
    </dataValidation>
    <dataValidation type="list" allowBlank="1" showInputMessage="1" showErrorMessage="1" sqref="H113:I114">
      <formula1>"30, "</formula1>
    </dataValidation>
    <dataValidation type="list" allowBlank="1" showInputMessage="1" showErrorMessage="1" sqref="H135:H136">
      <formula1>"30, 60, 100, "</formula1>
    </dataValidation>
    <dataValidation type="list" allowBlank="1" showInputMessage="1" showErrorMessage="1" sqref="I135:I136">
      <formula1>"50, 110, 150,  "</formula1>
    </dataValidation>
    <dataValidation type="list" allowBlank="1" showInputMessage="1" showErrorMessage="1" sqref="H147:I148">
      <formula1>"300, 400, 500, "</formula1>
    </dataValidation>
    <dataValidation type="list" allowBlank="1" showInputMessage="1" showErrorMessage="1" sqref="F147:G148">
      <formula1>"100, 150, 200, 250, "</formula1>
    </dataValidation>
  </dataValidations>
  <hyperlinks>
    <hyperlink ref="B273:I273" location="'общие сведения'!B2" tooltip="Щелкните, чтобы перейти по ссылке" display="вернуться на лист 'общие сведения'"/>
    <hyperlink ref="B275:I275" location="ЭЗ!A1" tooltip="Щелкните, чтобы перейти по ссылке" display="в начало Экспертного заключения"/>
    <hyperlink ref="B258" location="'общие сведения'!C17" display="Фамилия, имя, отчество "/>
    <hyperlink ref="B261" location="'общие сведения'!G19" display="Муниципальное образование "/>
    <hyperlink ref="B261:D261" location="'общие сведения'!G21" tooltip="Щелкните, чтобы перейти по ссылке" display="Муниципальное образование "/>
    <hyperlink ref="B259:D259" location="'общие сведения'!C23" tooltip="Щелкните, чтобы перейти по ссылке" display="Место работы"/>
    <hyperlink ref="B260:D260" location="'общие сведения'!C26" tooltip="Щелкните, чтобы перейти по ссылке" display="Должность "/>
    <hyperlink ref="B262:D262" location="'общие сведения'!D34" tooltip="Щелкните, чтобы перейти по ссылке" display="Стаж педагогической работы"/>
    <hyperlink ref="B263:D263" location="'общие сведения'!D35" tooltip="Щелкните, чтобы перейти по ссылке" display="Наличие квалификационной категории"/>
    <hyperlink ref="B264:D264" location="'общие сведения'!I35" tooltip="Щелкните, чтобы перейти по ссылке" display="дата присвоения"/>
    <hyperlink ref="B265:D265" location="'общие сведения'!D37" tooltip="Щелкните, чтобы перейти по ссылке" display="Заявленная квалификационная категория"/>
    <hyperlink ref="B266:D266" location="'общие сведения'!C68" tooltip="Щелкните, чтобы перейти по ссылке" display="Председатель экспертной группы"/>
    <hyperlink ref="E267" location="'общие сведения'!C70" tooltip="Щелкните, чтобы перейти по ссылке" display="1)"/>
    <hyperlink ref="E268" location="'общие сведения'!C72" tooltip="Щелкните, чтобы перейти по ссылке" display="2)"/>
    <hyperlink ref="E269" location="'общие сведения'!C74" tooltip="Щелкните, чтобы перейти по ссылке" display="3)"/>
    <hyperlink ref="B267:D267" location="'общие сведения'!C70" tooltip="Щелкните, чтобы перейти по ссылке" display="Члены экспертной группы:"/>
    <hyperlink ref="B258:D258" location="'общие сведения'!C19" tooltip="Щелкните, чтобы перейти по ссылке" display="Фамилия, имя, отчество "/>
    <hyperlink ref="B270:E270" location="vsego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r:id="rId4"/>
  <headerFooter alignWithMargins="0">
    <oddFooter>&amp;R&amp;P</oddFooter>
  </headerFooter>
  <rowBreaks count="6" manualBreakCount="6">
    <brk id="53" max="8" man="1"/>
    <brk id="98" max="8" man="1"/>
    <brk id="151" max="8" man="1"/>
    <brk id="177" max="8" man="1"/>
    <brk id="205" max="8" man="1"/>
    <brk id="225" max="8" man="1"/>
  </rowBreaks>
  <ignoredErrors>
    <ignoredError sqref="F64 F128 F117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2013-09-16T07:55:23Z</cp:lastPrinted>
  <dcterms:created xsi:type="dcterms:W3CDTF">2012-04-17T12:38:08Z</dcterms:created>
  <dcterms:modified xsi:type="dcterms:W3CDTF">2013-10-02T06:08:53Z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